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3.Section_SFI\3.1.Production\3.1.6.DERIVES_TRIENNALES\3.1.6.8.Triennale_2022\Gestion collecte\site_internet\"/>
    </mc:Choice>
  </mc:AlternateContent>
  <bookViews>
    <workbookView xWindow="0" yWindow="0" windowWidth="25200" windowHeight="10836"/>
  </bookViews>
  <sheets>
    <sheet name="Feuil1" sheetId="1" r:id="rId1"/>
  </sheets>
  <calcPr calcId="162913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 s="1"/>
  <c r="F7" i="1"/>
  <c r="I7" i="1" s="1"/>
  <c r="E7" i="1"/>
  <c r="G7" i="1" s="1"/>
  <c r="D6" i="1"/>
  <c r="F6" i="1" s="1"/>
  <c r="I6" i="1" s="1"/>
  <c r="H6" i="1" l="1"/>
  <c r="H7" i="1"/>
  <c r="J7" i="1"/>
  <c r="K7" i="1" s="1"/>
  <c r="K6" i="1"/>
  <c r="F113" i="1" l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2" i="1"/>
  <c r="F102" i="1"/>
  <c r="E102" i="1"/>
  <c r="D102" i="1"/>
  <c r="C102" i="1"/>
  <c r="F99" i="1"/>
  <c r="E99" i="1"/>
  <c r="D99" i="1"/>
  <c r="C99" i="1"/>
  <c r="D96" i="1"/>
  <c r="E96" i="1"/>
  <c r="F96" i="1"/>
  <c r="C96" i="1"/>
  <c r="B104" i="1"/>
  <c r="B103" i="1"/>
  <c r="B101" i="1"/>
  <c r="B100" i="1"/>
  <c r="B98" i="1"/>
  <c r="B97" i="1"/>
  <c r="B95" i="1"/>
  <c r="B96" i="1" l="1"/>
  <c r="B99" i="1"/>
  <c r="B102" i="1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D45" i="1"/>
  <c r="E51" i="1" s="1"/>
  <c r="B45" i="1"/>
  <c r="C47" i="1" s="1"/>
  <c r="B30" i="1"/>
  <c r="B31" i="1"/>
  <c r="B33" i="1"/>
  <c r="B34" i="1"/>
  <c r="B36" i="1"/>
  <c r="B37" i="1"/>
  <c r="B28" i="1"/>
  <c r="G35" i="1"/>
  <c r="G32" i="1"/>
  <c r="G29" i="1"/>
  <c r="D35" i="1"/>
  <c r="F35" i="1"/>
  <c r="E35" i="1"/>
  <c r="C35" i="1"/>
  <c r="F32" i="1"/>
  <c r="E32" i="1"/>
  <c r="D32" i="1"/>
  <c r="C32" i="1"/>
  <c r="D29" i="1"/>
  <c r="E29" i="1"/>
  <c r="F29" i="1"/>
  <c r="C29" i="1"/>
  <c r="C67" i="1" l="1"/>
  <c r="C83" i="1"/>
  <c r="C59" i="1"/>
  <c r="C54" i="1"/>
  <c r="C77" i="1"/>
  <c r="C51" i="1"/>
  <c r="C78" i="1"/>
  <c r="B32" i="1"/>
  <c r="C75" i="1"/>
  <c r="C46" i="1"/>
  <c r="C70" i="1"/>
  <c r="C86" i="1"/>
  <c r="C62" i="1"/>
  <c r="C45" i="1"/>
  <c r="C61" i="1"/>
  <c r="C76" i="1"/>
  <c r="C60" i="1"/>
  <c r="E73" i="1"/>
  <c r="E65" i="1"/>
  <c r="B29" i="1"/>
  <c r="E57" i="1"/>
  <c r="C85" i="1"/>
  <c r="C69" i="1"/>
  <c r="C53" i="1"/>
  <c r="B35" i="1"/>
  <c r="C84" i="1"/>
  <c r="C68" i="1"/>
  <c r="C52" i="1"/>
  <c r="E55" i="1"/>
  <c r="E50" i="1"/>
  <c r="E45" i="1"/>
  <c r="E79" i="1"/>
  <c r="E74" i="1"/>
  <c r="E82" i="1"/>
  <c r="E63" i="1"/>
  <c r="E81" i="1"/>
  <c r="E58" i="1"/>
  <c r="E71" i="1"/>
  <c r="E49" i="1"/>
  <c r="E66" i="1"/>
  <c r="E80" i="1"/>
  <c r="E72" i="1"/>
  <c r="E64" i="1"/>
  <c r="E56" i="1"/>
  <c r="E48" i="1"/>
  <c r="E54" i="1"/>
  <c r="E47" i="1"/>
  <c r="E61" i="1"/>
  <c r="E78" i="1"/>
  <c r="E62" i="1"/>
  <c r="E46" i="1"/>
  <c r="E77" i="1"/>
  <c r="E53" i="1"/>
  <c r="E84" i="1"/>
  <c r="E76" i="1"/>
  <c r="E68" i="1"/>
  <c r="E60" i="1"/>
  <c r="E52" i="1"/>
  <c r="E86" i="1"/>
  <c r="E70" i="1"/>
  <c r="E85" i="1"/>
  <c r="E69" i="1"/>
  <c r="E83" i="1"/>
  <c r="E75" i="1"/>
  <c r="E67" i="1"/>
  <c r="E59" i="1"/>
  <c r="C74" i="1"/>
  <c r="C66" i="1"/>
  <c r="C58" i="1"/>
  <c r="C50" i="1"/>
  <c r="F45" i="1"/>
  <c r="C82" i="1"/>
  <c r="C81" i="1"/>
  <c r="C73" i="1"/>
  <c r="C65" i="1"/>
  <c r="C57" i="1"/>
  <c r="C49" i="1"/>
  <c r="C80" i="1"/>
  <c r="C72" i="1"/>
  <c r="C64" i="1"/>
  <c r="C56" i="1"/>
  <c r="C48" i="1"/>
  <c r="C79" i="1"/>
  <c r="C71" i="1"/>
  <c r="C63" i="1"/>
  <c r="C55" i="1"/>
  <c r="L15" i="1" l="1"/>
  <c r="L16" i="1"/>
  <c r="L17" i="1"/>
  <c r="L18" i="1"/>
  <c r="L19" i="1"/>
  <c r="L20" i="1"/>
  <c r="L21" i="1"/>
  <c r="L22" i="1"/>
  <c r="L23" i="1"/>
  <c r="L14" i="1"/>
  <c r="K15" i="1"/>
  <c r="K16" i="1"/>
  <c r="K17" i="1"/>
  <c r="K18" i="1"/>
  <c r="K19" i="1"/>
  <c r="K20" i="1"/>
  <c r="K21" i="1"/>
  <c r="K22" i="1"/>
  <c r="K23" i="1"/>
  <c r="K14" i="1"/>
</calcChain>
</file>

<file path=xl/sharedStrings.xml><?xml version="1.0" encoding="utf-8"?>
<sst xmlns="http://schemas.openxmlformats.org/spreadsheetml/2006/main" count="177" uniqueCount="140">
  <si>
    <t>1998</t>
  </si>
  <si>
    <t>2001</t>
  </si>
  <si>
    <t>2004</t>
  </si>
  <si>
    <t>2007</t>
  </si>
  <si>
    <t>2010</t>
  </si>
  <si>
    <t>2013</t>
  </si>
  <si>
    <t>2016</t>
  </si>
  <si>
    <t>Volume d'activité quotidien net sur la place de Paris (mds USD)</t>
  </si>
  <si>
    <t xml:space="preserve">Total IR </t>
  </si>
  <si>
    <t>Forward rate agreements</t>
  </si>
  <si>
    <t>Swaps</t>
  </si>
  <si>
    <t>Options and other products</t>
  </si>
  <si>
    <t>Spot</t>
  </si>
  <si>
    <t>Outright forwards</t>
  </si>
  <si>
    <t>Foreign exchange swaps</t>
  </si>
  <si>
    <t>Currency swaps</t>
  </si>
  <si>
    <t>Options</t>
  </si>
  <si>
    <t>Total FX</t>
  </si>
  <si>
    <t>Evolution 2019/2022</t>
  </si>
  <si>
    <t>Evolution en %</t>
  </si>
  <si>
    <t>Instruments</t>
  </si>
  <si>
    <t>Répartition par contreparties et devises en moyenne quotidienne Instruments de change sur la place de Paris</t>
  </si>
  <si>
    <t>Reporting dealers</t>
  </si>
  <si>
    <t>local</t>
  </si>
  <si>
    <t>cross border</t>
  </si>
  <si>
    <t xml:space="preserve">Other financial institutions 
</t>
  </si>
  <si>
    <t xml:space="preserve">Non-financial customers 
</t>
  </si>
  <si>
    <t>Total instrument</t>
  </si>
  <si>
    <t>Total contrepartie</t>
  </si>
  <si>
    <t>Répartition par devises Instruments de change sur la place de Paris (en milliards de dollars US)</t>
  </si>
  <si>
    <t>devises</t>
  </si>
  <si>
    <t>USD/EUR</t>
  </si>
  <si>
    <t>EUR/GBP</t>
  </si>
  <si>
    <t>USD/JPY</t>
  </si>
  <si>
    <t>USD/GBP</t>
  </si>
  <si>
    <t>USD/CHF</t>
  </si>
  <si>
    <t>EUR/6BB</t>
  </si>
  <si>
    <t>USD/6BB</t>
  </si>
  <si>
    <t>EUR/CHF</t>
  </si>
  <si>
    <t>EUR/JPY</t>
  </si>
  <si>
    <t>USD/AUD</t>
  </si>
  <si>
    <t>USD/CAD</t>
  </si>
  <si>
    <t>EUR/CAD</t>
  </si>
  <si>
    <t>USD/SEK</t>
  </si>
  <si>
    <t>JPY/6BB</t>
  </si>
  <si>
    <t>USD/MXN</t>
  </si>
  <si>
    <t>USD/CNY</t>
  </si>
  <si>
    <t>EUR/SEK</t>
  </si>
  <si>
    <t>EUR/AUD</t>
  </si>
  <si>
    <t>USD/HKD</t>
  </si>
  <si>
    <t>USD/NOK</t>
  </si>
  <si>
    <t>EUR/PLN</t>
  </si>
  <si>
    <t>EUR/NOK</t>
  </si>
  <si>
    <t>EUR/CNY</t>
  </si>
  <si>
    <t>USD/BRL</t>
  </si>
  <si>
    <t>EUR/HUF</t>
  </si>
  <si>
    <t>USD/SGD</t>
  </si>
  <si>
    <t>USD/NZD</t>
  </si>
  <si>
    <t>EUR/DKK</t>
  </si>
  <si>
    <t>USD/PLN</t>
  </si>
  <si>
    <t>USD/KRW</t>
  </si>
  <si>
    <t>USD/INR</t>
  </si>
  <si>
    <t>JPY/AUD</t>
  </si>
  <si>
    <t>USD/TWD</t>
  </si>
  <si>
    <t>USD/RUB</t>
  </si>
  <si>
    <t>JPY/CAD</t>
  </si>
  <si>
    <t>JPY/BRL</t>
  </si>
  <si>
    <t>USD/TRY</t>
  </si>
  <si>
    <t>EUR/TRY</t>
  </si>
  <si>
    <t>JPY/NZD</t>
  </si>
  <si>
    <t>JPY/ZAR</t>
  </si>
  <si>
    <t>JPY/TRY</t>
  </si>
  <si>
    <t>TOTAL</t>
  </si>
  <si>
    <t>montants nets</t>
  </si>
  <si>
    <t>2019 (moyenne quotidienne)</t>
  </si>
  <si>
    <t>2022 (moyenne quotidienne)</t>
  </si>
  <si>
    <t>part</t>
  </si>
  <si>
    <t>variation 2019/2022</t>
  </si>
  <si>
    <t>Overnight index swaps</t>
  </si>
  <si>
    <t>Other swaps</t>
  </si>
  <si>
    <t>Répartition par devises de taux sur la place de Paris (en milliards de dollars US)</t>
  </si>
  <si>
    <t>EUR - Euro</t>
  </si>
  <si>
    <t>USD - US dollar</t>
  </si>
  <si>
    <t>GBP - Pound (sterling)</t>
  </si>
  <si>
    <t>AUD - Australian dollar</t>
  </si>
  <si>
    <t>MXN - Mexican peso</t>
  </si>
  <si>
    <t>SEK - Swedish krona</t>
  </si>
  <si>
    <t>JPY - Yen</t>
  </si>
  <si>
    <t>CHF - Swiss franc</t>
  </si>
  <si>
    <t>CLP - Chilean Peso</t>
  </si>
  <si>
    <t>CNY - China (Yuan/Renminbi)</t>
  </si>
  <si>
    <t>NOK - Norwegian krone</t>
  </si>
  <si>
    <t>DKK - Danish krone</t>
  </si>
  <si>
    <t>BRL - Brazilian Real</t>
  </si>
  <si>
    <t>ZAR - Rand</t>
  </si>
  <si>
    <t>HUF - Hungarian Forint</t>
  </si>
  <si>
    <t>CAD - Canadian dollar</t>
  </si>
  <si>
    <t>SGD - Singapore dollar</t>
  </si>
  <si>
    <t>HKD - Hong Kong dollar</t>
  </si>
  <si>
    <t>CZK - Czech Koruna</t>
  </si>
  <si>
    <t>PLN - Zloty</t>
  </si>
  <si>
    <t>INR - Indian Rupee</t>
  </si>
  <si>
    <t>KRW - Won</t>
  </si>
  <si>
    <t xml:space="preserve">SAR - Saudi riyal  </t>
  </si>
  <si>
    <t>NZD - New Zealand dollar</t>
  </si>
  <si>
    <t>COP - Colombian Peso</t>
  </si>
  <si>
    <t>TWD - New Taiwan Dollar</t>
  </si>
  <si>
    <t>6BB - Other currency</t>
  </si>
  <si>
    <t>AED - UAE Dirham</t>
  </si>
  <si>
    <t>RON - New Romanian Leu</t>
  </si>
  <si>
    <t>RUB - New rubble</t>
  </si>
  <si>
    <t>TRY - Turkish lira</t>
  </si>
  <si>
    <t>Voice-direct</t>
  </si>
  <si>
    <t>Voice-indirect</t>
  </si>
  <si>
    <t>Elect.-direct-single bank system</t>
  </si>
  <si>
    <t>Elect.-direct-other</t>
  </si>
  <si>
    <t>Elect.-indirect-anonymous venues</t>
  </si>
  <si>
    <t xml:space="preserve"> Elect.-indirect-disclosed venues</t>
  </si>
  <si>
    <t>Undistributed</t>
  </si>
  <si>
    <t xml:space="preserve">Forwards </t>
  </si>
  <si>
    <t xml:space="preserve">Other instruments </t>
  </si>
  <si>
    <t xml:space="preserve">Spot </t>
  </si>
  <si>
    <t xml:space="preserve">FX Swaps </t>
  </si>
  <si>
    <t xml:space="preserve"> Activité sur le marché des changes (spot et dérivés) par méthode d’exécution, montants bruts en milliards USD</t>
  </si>
  <si>
    <t xml:space="preserve">Total brut </t>
  </si>
  <si>
    <t>Milliards d'USD</t>
  </si>
  <si>
    <t>Mds USD</t>
  </si>
  <si>
    <t>%</t>
  </si>
  <si>
    <t>Total IR</t>
  </si>
  <si>
    <t xml:space="preserve">Double comptage 
(opérations inter-dealers France)
</t>
  </si>
  <si>
    <t>Volume d'activité
montants notionnels</t>
  </si>
  <si>
    <t xml:space="preserve"> Variation  du total net 
2022-2019</t>
  </si>
  <si>
    <t xml:space="preserve">Activité journalière nette
</t>
  </si>
  <si>
    <t>2019 (21j)</t>
  </si>
  <si>
    <t>2022 (20j)</t>
  </si>
  <si>
    <t xml:space="preserve"> Variation total net 
2022/2019</t>
  </si>
  <si>
    <t>Volume d'activité total, en montant notionnel</t>
  </si>
  <si>
    <t>Total net 
(Total brut - double comptage FR)</t>
  </si>
  <si>
    <t>Répartition par contreparties et devises en moyenne quotidienne Dérivés de taux d'intérêt sur la place de Paris 
(en milliards de dollars US)</t>
  </si>
  <si>
    <t xml:space="preserve">Non-financial customers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</si>
</sst>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\ ###\ 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1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3" borderId="0" applyNumberFormat="0" applyFont="0" applyBorder="0" applyAlignment="0" applyProtection="0"/>
    <xf numFmtId="0" fontId="4" fillId="4" borderId="0" applyNumberFormat="0" applyFont="0" applyBorder="0" applyAlignment="0" applyProtection="0"/>
    <xf numFmtId="0" fontId="4" fillId="5" borderId="0" applyNumberFormat="0" applyFont="0" applyBorder="0" applyAlignment="0" applyProtection="0"/>
    <xf numFmtId="0" fontId="4" fillId="6" borderId="0" applyNumberFormat="0" applyFont="0" applyBorder="0" applyAlignment="0" applyProtection="0"/>
    <xf numFmtId="0" fontId="4" fillId="7" borderId="0" applyNumberFormat="0" applyFont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6" fillId="9" borderId="0" xfId="0" applyFont="1" applyFill="1"/>
    <xf numFmtId="0" fontId="6" fillId="0" borderId="0" xfId="0" applyFont="1"/>
    <xf numFmtId="0" fontId="7" fillId="9" borderId="0" xfId="0" applyFont="1" applyFill="1"/>
    <xf numFmtId="0" fontId="8" fillId="9" borderId="0" xfId="0" applyFont="1" applyFill="1" applyBorder="1"/>
    <xf numFmtId="164" fontId="8" fillId="9" borderId="0" xfId="22" applyNumberFormat="1" applyFont="1" applyFill="1" applyBorder="1" applyAlignment="1">
      <alignment horizontal="right"/>
    </xf>
    <xf numFmtId="1" fontId="8" fillId="9" borderId="0" xfId="0" applyNumberFormat="1" applyFont="1" applyFill="1" applyBorder="1" applyAlignment="1">
      <alignment horizontal="right"/>
    </xf>
    <xf numFmtId="9" fontId="8" fillId="9" borderId="0" xfId="1" applyNumberFormat="1" applyFont="1" applyFill="1" applyBorder="1" applyAlignment="1">
      <alignment horizontal="right"/>
    </xf>
    <xf numFmtId="0" fontId="9" fillId="0" borderId="1" xfId="0" applyFont="1" applyBorder="1"/>
    <xf numFmtId="0" fontId="6" fillId="0" borderId="12" xfId="0" applyFont="1" applyBorder="1"/>
    <xf numFmtId="1" fontId="10" fillId="0" borderId="0" xfId="0" applyNumberFormat="1" applyFont="1" applyBorder="1"/>
    <xf numFmtId="165" fontId="6" fillId="0" borderId="0" xfId="0" applyNumberFormat="1" applyFont="1" applyAlignment="1">
      <alignment horizontal="right"/>
    </xf>
    <xf numFmtId="0" fontId="6" fillId="0" borderId="0" xfId="0" applyFont="1" applyBorder="1"/>
    <xf numFmtId="0" fontId="9" fillId="0" borderId="13" xfId="0" applyFont="1" applyBorder="1"/>
    <xf numFmtId="1" fontId="9" fillId="0" borderId="0" xfId="0" applyNumberFormat="1" applyFont="1" applyFill="1" applyBorder="1"/>
    <xf numFmtId="0" fontId="11" fillId="9" borderId="1" xfId="4" applyFont="1" applyFill="1" applyBorder="1" applyAlignment="1">
      <alignment horizontal="center" vertical="center" wrapText="1"/>
    </xf>
    <xf numFmtId="0" fontId="11" fillId="9" borderId="2" xfId="4" applyFont="1" applyFill="1" applyBorder="1" applyAlignment="1">
      <alignment horizontal="center" vertical="center"/>
    </xf>
    <xf numFmtId="0" fontId="11" fillId="9" borderId="4" xfId="4" applyFont="1" applyFill="1" applyBorder="1" applyAlignment="1">
      <alignment horizontal="center" vertical="center"/>
    </xf>
    <xf numFmtId="0" fontId="11" fillId="9" borderId="2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2" fillId="9" borderId="1" xfId="4" applyFont="1" applyFill="1" applyBorder="1" applyAlignment="1">
      <alignment horizontal="right" vertical="center"/>
    </xf>
    <xf numFmtId="0" fontId="11" fillId="9" borderId="1" xfId="4" applyFont="1" applyFill="1" applyBorder="1" applyAlignment="1">
      <alignment horizontal="right" vertical="center"/>
    </xf>
    <xf numFmtId="1" fontId="12" fillId="9" borderId="1" xfId="4" applyNumberFormat="1" applyFont="1" applyFill="1" applyBorder="1" applyAlignment="1">
      <alignment horizontal="right" vertical="center"/>
    </xf>
    <xf numFmtId="9" fontId="12" fillId="9" borderId="1" xfId="1" applyFont="1" applyFill="1" applyBorder="1" applyAlignment="1">
      <alignment horizontal="right" vertical="center"/>
    </xf>
    <xf numFmtId="0" fontId="11" fillId="2" borderId="3" xfId="4" applyFont="1" applyFill="1" applyBorder="1" applyAlignment="1">
      <alignment horizontal="right" vertical="center"/>
    </xf>
    <xf numFmtId="0" fontId="11" fillId="2" borderId="2" xfId="4" applyFont="1" applyFill="1" applyBorder="1" applyAlignment="1">
      <alignment vertical="center" wrapText="1"/>
    </xf>
    <xf numFmtId="0" fontId="11" fillId="2" borderId="4" xfId="4" applyFont="1" applyFill="1" applyBorder="1" applyAlignment="1">
      <alignment vertical="center" wrapText="1"/>
    </xf>
    <xf numFmtId="0" fontId="12" fillId="2" borderId="10" xfId="3" applyFont="1" applyFill="1" applyBorder="1" applyAlignment="1">
      <alignment vertical="center"/>
    </xf>
    <xf numFmtId="1" fontId="12" fillId="2" borderId="0" xfId="4" applyNumberFormat="1" applyFont="1" applyFill="1" applyBorder="1" applyAlignment="1">
      <alignment vertical="center"/>
    </xf>
    <xf numFmtId="1" fontId="12" fillId="2" borderId="5" xfId="4" applyNumberFormat="1" applyFont="1" applyFill="1" applyBorder="1" applyAlignment="1">
      <alignment vertical="center"/>
    </xf>
    <xf numFmtId="9" fontId="12" fillId="2" borderId="6" xfId="1" applyFont="1" applyFill="1" applyBorder="1" applyAlignment="1">
      <alignment vertical="center"/>
    </xf>
    <xf numFmtId="0" fontId="12" fillId="2" borderId="10" xfId="4" applyFont="1" applyFill="1" applyBorder="1" applyAlignment="1">
      <alignment vertical="center"/>
    </xf>
    <xf numFmtId="0" fontId="11" fillId="8" borderId="10" xfId="4" applyFont="1" applyFill="1" applyBorder="1" applyAlignment="1">
      <alignment vertical="center"/>
    </xf>
    <xf numFmtId="1" fontId="11" fillId="8" borderId="0" xfId="4" applyNumberFormat="1" applyFont="1" applyFill="1" applyBorder="1" applyAlignment="1">
      <alignment vertical="center"/>
    </xf>
    <xf numFmtId="1" fontId="12" fillId="8" borderId="5" xfId="4" applyNumberFormat="1" applyFont="1" applyFill="1" applyBorder="1" applyAlignment="1">
      <alignment vertical="center"/>
    </xf>
    <xf numFmtId="9" fontId="12" fillId="8" borderId="6" xfId="1" applyFont="1" applyFill="1" applyBorder="1" applyAlignment="1">
      <alignment vertical="center"/>
    </xf>
    <xf numFmtId="0" fontId="11" fillId="8" borderId="11" xfId="4" applyFont="1" applyFill="1" applyBorder="1" applyAlignment="1">
      <alignment vertical="center"/>
    </xf>
    <xf numFmtId="1" fontId="11" fillId="8" borderId="8" xfId="4" applyNumberFormat="1" applyFont="1" applyFill="1" applyBorder="1" applyAlignment="1">
      <alignment vertical="center"/>
    </xf>
    <xf numFmtId="1" fontId="12" fillId="8" borderId="7" xfId="4" applyNumberFormat="1" applyFont="1" applyFill="1" applyBorder="1" applyAlignment="1">
      <alignment vertical="center"/>
    </xf>
    <xf numFmtId="9" fontId="12" fillId="8" borderId="9" xfId="1" applyFont="1" applyFill="1" applyBorder="1" applyAlignment="1">
      <alignment vertical="center"/>
    </xf>
    <xf numFmtId="1" fontId="11" fillId="8" borderId="11" xfId="4" applyNumberFormat="1" applyFont="1" applyFill="1" applyBorder="1" applyAlignment="1">
      <alignment vertical="center"/>
    </xf>
    <xf numFmtId="0" fontId="11" fillId="8" borderId="2" xfId="4" applyFont="1" applyFill="1" applyBorder="1" applyAlignment="1">
      <alignment vertical="center"/>
    </xf>
    <xf numFmtId="1" fontId="11" fillId="8" borderId="1" xfId="4" applyNumberFormat="1" applyFont="1" applyFill="1" applyBorder="1" applyAlignment="1">
      <alignment vertical="center"/>
    </xf>
    <xf numFmtId="1" fontId="11" fillId="8" borderId="4" xfId="4" applyNumberFormat="1" applyFont="1" applyFill="1" applyBorder="1" applyAlignment="1">
      <alignment vertical="center"/>
    </xf>
    <xf numFmtId="1" fontId="11" fillId="0" borderId="0" xfId="4" applyNumberFormat="1" applyFont="1" applyFill="1" applyBorder="1" applyAlignment="1">
      <alignment vertical="center"/>
    </xf>
    <xf numFmtId="0" fontId="12" fillId="2" borderId="0" xfId="4" applyFont="1" applyFill="1" applyBorder="1" applyAlignment="1">
      <alignment horizontal="center" vertical="center"/>
    </xf>
    <xf numFmtId="0" fontId="9" fillId="9" borderId="10" xfId="0" applyFont="1" applyFill="1" applyBorder="1"/>
    <xf numFmtId="1" fontId="9" fillId="9" borderId="10" xfId="0" applyNumberFormat="1" applyFont="1" applyFill="1" applyBorder="1"/>
    <xf numFmtId="1" fontId="9" fillId="9" borderId="0" xfId="0" applyNumberFormat="1" applyFont="1" applyFill="1" applyBorder="1"/>
    <xf numFmtId="1" fontId="9" fillId="9" borderId="6" xfId="0" applyNumberFormat="1" applyFont="1" applyFill="1" applyBorder="1"/>
    <xf numFmtId="0" fontId="10" fillId="9" borderId="10" xfId="0" applyFont="1" applyFill="1" applyBorder="1" applyAlignment="1">
      <alignment horizontal="left" indent="1"/>
    </xf>
    <xf numFmtId="1" fontId="10" fillId="9" borderId="10" xfId="0" applyNumberFormat="1" applyFont="1" applyFill="1" applyBorder="1"/>
    <xf numFmtId="1" fontId="10" fillId="9" borderId="0" xfId="0" applyNumberFormat="1" applyFont="1" applyFill="1" applyBorder="1"/>
    <xf numFmtId="1" fontId="10" fillId="9" borderId="6" xfId="0" applyNumberFormat="1" applyFont="1" applyFill="1" applyBorder="1"/>
    <xf numFmtId="0" fontId="10" fillId="9" borderId="11" xfId="0" applyFont="1" applyFill="1" applyBorder="1" applyAlignment="1">
      <alignment horizontal="left" indent="1"/>
    </xf>
    <xf numFmtId="1" fontId="10" fillId="9" borderId="11" xfId="0" applyNumberFormat="1" applyFont="1" applyFill="1" applyBorder="1"/>
    <xf numFmtId="1" fontId="10" fillId="9" borderId="8" xfId="0" applyNumberFormat="1" applyFont="1" applyFill="1" applyBorder="1"/>
    <xf numFmtId="1" fontId="10" fillId="9" borderId="9" xfId="0" applyNumberFormat="1" applyFont="1" applyFill="1" applyBorder="1"/>
    <xf numFmtId="0" fontId="11" fillId="2" borderId="1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1" fontId="11" fillId="8" borderId="3" xfId="4" applyNumberFormat="1" applyFont="1" applyFill="1" applyBorder="1" applyAlignment="1">
      <alignment vertical="center"/>
    </xf>
    <xf numFmtId="0" fontId="9" fillId="9" borderId="10" xfId="0" applyFont="1" applyFill="1" applyBorder="1" applyAlignment="1">
      <alignment vertical="center" wrapText="1"/>
    </xf>
    <xf numFmtId="0" fontId="6" fillId="9" borderId="7" xfId="0" applyFont="1" applyFill="1" applyBorder="1"/>
    <xf numFmtId="0" fontId="6" fillId="9" borderId="5" xfId="0" applyFont="1" applyFill="1" applyBorder="1"/>
    <xf numFmtId="165" fontId="6" fillId="9" borderId="5" xfId="0" applyNumberFormat="1" applyFont="1" applyFill="1" applyBorder="1" applyAlignment="1">
      <alignment horizontal="right"/>
    </xf>
    <xf numFmtId="9" fontId="6" fillId="9" borderId="6" xfId="1" applyFont="1" applyFill="1" applyBorder="1"/>
    <xf numFmtId="1" fontId="6" fillId="9" borderId="0" xfId="0" applyNumberFormat="1" applyFont="1" applyFill="1" applyBorder="1"/>
    <xf numFmtId="9" fontId="6" fillId="9" borderId="0" xfId="1" applyFont="1" applyFill="1" applyBorder="1"/>
    <xf numFmtId="1" fontId="6" fillId="9" borderId="10" xfId="0" applyNumberFormat="1" applyFont="1" applyFill="1" applyBorder="1"/>
    <xf numFmtId="165" fontId="6" fillId="9" borderId="7" xfId="0" applyNumberFormat="1" applyFont="1" applyFill="1" applyBorder="1" applyAlignment="1">
      <alignment horizontal="right"/>
    </xf>
    <xf numFmtId="9" fontId="6" fillId="9" borderId="9" xfId="1" applyFont="1" applyFill="1" applyBorder="1"/>
    <xf numFmtId="1" fontId="6" fillId="9" borderId="8" xfId="0" applyNumberFormat="1" applyFont="1" applyFill="1" applyBorder="1"/>
    <xf numFmtId="9" fontId="6" fillId="9" borderId="8" xfId="1" applyFont="1" applyFill="1" applyBorder="1"/>
    <xf numFmtId="1" fontId="6" fillId="9" borderId="11" xfId="0" applyNumberFormat="1" applyFont="1" applyFill="1" applyBorder="1"/>
    <xf numFmtId="0" fontId="9" fillId="0" borderId="13" xfId="0" applyFont="1" applyBorder="1" applyAlignment="1">
      <alignment horizontal="center"/>
    </xf>
    <xf numFmtId="0" fontId="9" fillId="9" borderId="13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9" borderId="12" xfId="0" applyFont="1" applyFill="1" applyBorder="1"/>
    <xf numFmtId="0" fontId="9" fillId="0" borderId="7" xfId="0" applyFont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1" fontId="11" fillId="8" borderId="7" xfId="4" applyNumberFormat="1" applyFont="1" applyFill="1" applyBorder="1" applyAlignment="1">
      <alignment vertical="center"/>
    </xf>
    <xf numFmtId="9" fontId="11" fillId="8" borderId="4" xfId="1" applyFont="1" applyFill="1" applyBorder="1" applyAlignment="1">
      <alignment vertical="center"/>
    </xf>
    <xf numFmtId="0" fontId="7" fillId="9" borderId="0" xfId="0" applyFont="1" applyFill="1" applyAlignment="1">
      <alignment horizontal="center" wrapText="1"/>
    </xf>
    <xf numFmtId="0" fontId="11" fillId="2" borderId="12" xfId="4" applyFont="1" applyFill="1" applyBorder="1" applyAlignment="1">
      <alignment horizontal="center" vertical="center"/>
    </xf>
    <xf numFmtId="0" fontId="11" fillId="2" borderId="15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9" fillId="0" borderId="0" xfId="0" applyFont="1"/>
    <xf numFmtId="0" fontId="9" fillId="9" borderId="13" xfId="0" applyFont="1" applyFill="1" applyBorder="1"/>
    <xf numFmtId="1" fontId="9" fillId="9" borderId="12" xfId="0" applyNumberFormat="1" applyFont="1" applyFill="1" applyBorder="1"/>
    <xf numFmtId="1" fontId="9" fillId="9" borderId="15" xfId="0" applyNumberFormat="1" applyFont="1" applyFill="1" applyBorder="1"/>
    <xf numFmtId="0" fontId="10" fillId="9" borderId="5" xfId="0" applyFont="1" applyFill="1" applyBorder="1" applyAlignment="1">
      <alignment horizontal="left" indent="1"/>
    </xf>
    <xf numFmtId="0" fontId="10" fillId="9" borderId="7" xfId="0" applyFont="1" applyFill="1" applyBorder="1" applyAlignment="1">
      <alignment horizontal="left" indent="1"/>
    </xf>
    <xf numFmtId="1" fontId="9" fillId="9" borderId="10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9" fillId="0" borderId="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" fontId="9" fillId="9" borderId="10" xfId="0" applyNumberFormat="1" applyFont="1" applyFill="1" applyBorder="1" applyAlignment="1">
      <alignment horizontal="right" vertical="center"/>
    </xf>
    <xf numFmtId="0" fontId="9" fillId="9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2" fillId="9" borderId="10" xfId="4" applyFont="1" applyFill="1" applyBorder="1" applyAlignment="1">
      <alignment horizontal="left" vertical="center"/>
    </xf>
    <xf numFmtId="1" fontId="6" fillId="9" borderId="5" xfId="0" applyNumberFormat="1" applyFont="1" applyFill="1" applyBorder="1"/>
    <xf numFmtId="1" fontId="6" fillId="9" borderId="6" xfId="0" applyNumberFormat="1" applyFont="1" applyFill="1" applyBorder="1"/>
    <xf numFmtId="0" fontId="12" fillId="9" borderId="11" xfId="4" applyFont="1" applyFill="1" applyBorder="1" applyAlignment="1">
      <alignment horizontal="left" vertical="center"/>
    </xf>
    <xf numFmtId="1" fontId="6" fillId="9" borderId="7" xfId="0" applyNumberFormat="1" applyFont="1" applyFill="1" applyBorder="1"/>
    <xf numFmtId="1" fontId="6" fillId="9" borderId="9" xfId="0" applyNumberFormat="1" applyFont="1" applyFill="1" applyBorder="1"/>
    <xf numFmtId="0" fontId="11" fillId="2" borderId="3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1" fillId="2" borderId="4" xfId="4" applyFont="1" applyFill="1" applyBorder="1" applyAlignment="1">
      <alignment horizontal="center" vertical="center" wrapText="1"/>
    </xf>
  </cellXfs>
  <cellStyles count="25">
    <cellStyle name="Comma 2" xfId="9"/>
    <cellStyle name="Milliers" xfId="22" builtinId="3"/>
    <cellStyle name="Milliers 2" xfId="21"/>
    <cellStyle name="Milliers 3" xfId="24"/>
    <cellStyle name="Normal" xfId="0" builtinId="0"/>
    <cellStyle name="Normal 2" xfId="4"/>
    <cellStyle name="Normal 2 2" xfId="3"/>
    <cellStyle name="Normal 2 3" xfId="7"/>
    <cellStyle name="Normal 3" xfId="2"/>
    <cellStyle name="Normal 3 2" xfId="18"/>
    <cellStyle name="Normal 4" xfId="5"/>
    <cellStyle name="Normal 4 2" xfId="20"/>
    <cellStyle name="Normal 5" xfId="6"/>
    <cellStyle name="Normal 5 2" xfId="17"/>
    <cellStyle name="Normal 6" xfId="8"/>
    <cellStyle name="Normal 6 2" xfId="19"/>
    <cellStyle name="Normal 7" xfId="16"/>
    <cellStyle name="Normal 8" xfId="23"/>
    <cellStyle name="Percent 2" xfId="10"/>
    <cellStyle name="Pourcentage" xfId="1" builtinId="5"/>
    <cellStyle name="XL3 Blue" xfId="11"/>
    <cellStyle name="XL3 Green" xfId="12"/>
    <cellStyle name="XL3 Orange" xfId="13"/>
    <cellStyle name="XL3 Red" xfId="14"/>
    <cellStyle name="XL3 Yellow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topLeftCell="A138" zoomScale="80" zoomScaleNormal="80" workbookViewId="0">
      <selection activeCell="K145" sqref="K145"/>
    </sheetView>
  </sheetViews>
  <sheetFormatPr baseColWidth="10" defaultColWidth="13.5546875" defaultRowHeight="15.6" x14ac:dyDescent="0.3"/>
  <cols>
    <col min="1" max="1" width="32.33203125" style="2" customWidth="1"/>
    <col min="2" max="8" width="15.77734375" style="2" customWidth="1"/>
    <col min="9" max="12" width="10.77734375" style="2" customWidth="1"/>
    <col min="13" max="16384" width="13.5546875" style="2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3" t="s">
        <v>136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67.2" customHeight="1" x14ac:dyDescent="0.3">
      <c r="A4" s="15" t="s">
        <v>130</v>
      </c>
      <c r="B4" s="16" t="s">
        <v>124</v>
      </c>
      <c r="C4" s="17"/>
      <c r="D4" s="18" t="s">
        <v>129</v>
      </c>
      <c r="E4" s="19"/>
      <c r="F4" s="18" t="s">
        <v>137</v>
      </c>
      <c r="G4" s="19"/>
      <c r="H4" s="15" t="s">
        <v>131</v>
      </c>
      <c r="I4" s="18" t="s">
        <v>132</v>
      </c>
      <c r="J4" s="19"/>
      <c r="K4" s="15" t="s">
        <v>135</v>
      </c>
      <c r="L4" s="1"/>
    </row>
    <row r="5" spans="1:12" x14ac:dyDescent="0.3">
      <c r="A5" s="20" t="s">
        <v>125</v>
      </c>
      <c r="B5" s="21">
        <v>2019</v>
      </c>
      <c r="C5" s="21">
        <v>2022</v>
      </c>
      <c r="D5" s="21">
        <v>2019</v>
      </c>
      <c r="E5" s="21">
        <v>2022</v>
      </c>
      <c r="F5" s="21">
        <v>2019</v>
      </c>
      <c r="G5" s="21">
        <v>2022</v>
      </c>
      <c r="H5" s="21" t="s">
        <v>126</v>
      </c>
      <c r="I5" s="21" t="s">
        <v>133</v>
      </c>
      <c r="J5" s="21" t="s">
        <v>134</v>
      </c>
      <c r="K5" s="21" t="s">
        <v>127</v>
      </c>
      <c r="L5" s="1"/>
    </row>
    <row r="6" spans="1:12" x14ac:dyDescent="0.3">
      <c r="A6" s="21" t="s">
        <v>17</v>
      </c>
      <c r="B6" s="22">
        <v>3710.3829762979999</v>
      </c>
      <c r="C6" s="22">
        <v>4573.1213463320009</v>
      </c>
      <c r="D6" s="22">
        <f>401.559700819/2</f>
        <v>200.7798504095</v>
      </c>
      <c r="E6" s="22">
        <v>298.484362433</v>
      </c>
      <c r="F6" s="22">
        <f t="shared" ref="F6:F7" si="0">B6-D6</f>
        <v>3509.6031258885</v>
      </c>
      <c r="G6" s="22">
        <f>C6-E6</f>
        <v>4274.6369838990013</v>
      </c>
      <c r="H6" s="22">
        <f>G6-F6</f>
        <v>765.03385801050126</v>
      </c>
      <c r="I6" s="22">
        <f>F6/21</f>
        <v>167.12395837564287</v>
      </c>
      <c r="J6" s="22">
        <f>G6/20</f>
        <v>213.73184919495006</v>
      </c>
      <c r="K6" s="23">
        <f>J6/I6-1</f>
        <v>0.27888216191329729</v>
      </c>
      <c r="L6" s="1"/>
    </row>
    <row r="7" spans="1:12" x14ac:dyDescent="0.3">
      <c r="A7" s="21" t="s">
        <v>128</v>
      </c>
      <c r="B7" s="22">
        <v>2865.371502388</v>
      </c>
      <c r="C7" s="22">
        <v>4423.8523166570012</v>
      </c>
      <c r="D7" s="22">
        <v>343.96245563049996</v>
      </c>
      <c r="E7" s="22">
        <f>689968.732675/1000/2</f>
        <v>344.98436633749998</v>
      </c>
      <c r="F7" s="22">
        <f t="shared" si="0"/>
        <v>2521.4090467575002</v>
      </c>
      <c r="G7" s="22">
        <f>C7-E7</f>
        <v>4078.8679503195012</v>
      </c>
      <c r="H7" s="22">
        <f>G7-F7</f>
        <v>1557.4589035620011</v>
      </c>
      <c r="I7" s="22">
        <f>F7/21</f>
        <v>120.06709746464287</v>
      </c>
      <c r="J7" s="22">
        <f>G7/20</f>
        <v>203.94339751597505</v>
      </c>
      <c r="K7" s="23">
        <f>J7/I7-1</f>
        <v>0.69857856000918073</v>
      </c>
      <c r="L7" s="1"/>
    </row>
    <row r="8" spans="1:12" x14ac:dyDescent="0.3">
      <c r="A8" s="4"/>
      <c r="B8" s="5"/>
      <c r="C8" s="5"/>
      <c r="D8" s="5"/>
      <c r="E8" s="5"/>
      <c r="F8" s="5"/>
      <c r="G8" s="5"/>
      <c r="H8" s="5"/>
      <c r="I8" s="6"/>
      <c r="J8" s="6"/>
      <c r="K8" s="7"/>
      <c r="L8" s="1"/>
    </row>
    <row r="9" spans="1:12" x14ac:dyDescent="0.3">
      <c r="A9" s="4"/>
      <c r="B9" s="5"/>
      <c r="C9" s="5"/>
      <c r="D9" s="5"/>
      <c r="E9" s="5"/>
      <c r="F9" s="5"/>
      <c r="G9" s="5"/>
      <c r="H9" s="5"/>
      <c r="I9" s="6"/>
      <c r="J9" s="6"/>
      <c r="K9" s="7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1" customHeight="1" x14ac:dyDescent="0.3">
      <c r="A11" s="1"/>
      <c r="B11" s="3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1.2" x14ac:dyDescent="0.3">
      <c r="A13" s="8" t="s">
        <v>20</v>
      </c>
      <c r="B13" s="24" t="s">
        <v>0</v>
      </c>
      <c r="C13" s="24" t="s">
        <v>1</v>
      </c>
      <c r="D13" s="24" t="s">
        <v>2</v>
      </c>
      <c r="E13" s="24" t="s">
        <v>3</v>
      </c>
      <c r="F13" s="24" t="s">
        <v>4</v>
      </c>
      <c r="G13" s="24" t="s">
        <v>5</v>
      </c>
      <c r="H13" s="24" t="s">
        <v>6</v>
      </c>
      <c r="I13" s="24">
        <v>2019</v>
      </c>
      <c r="J13" s="24">
        <v>2022</v>
      </c>
      <c r="K13" s="25" t="s">
        <v>18</v>
      </c>
      <c r="L13" s="26" t="s">
        <v>19</v>
      </c>
    </row>
    <row r="14" spans="1:12" x14ac:dyDescent="0.3">
      <c r="A14" s="27" t="s">
        <v>12</v>
      </c>
      <c r="B14" s="28">
        <v>19.232547619000002</v>
      </c>
      <c r="C14" s="28">
        <v>8.7250500000000013</v>
      </c>
      <c r="D14" s="28">
        <v>12.9755</v>
      </c>
      <c r="E14" s="28">
        <v>25.036325000000001</v>
      </c>
      <c r="F14" s="28">
        <v>27.053857141999995</v>
      </c>
      <c r="G14" s="28">
        <v>37.212597567000003</v>
      </c>
      <c r="H14" s="28">
        <v>22.766492966000005</v>
      </c>
      <c r="I14" s="28">
        <v>22.865550294999998</v>
      </c>
      <c r="J14" s="28">
        <v>32.961895680000012</v>
      </c>
      <c r="K14" s="29">
        <f>J14-I14</f>
        <v>10.096345385000014</v>
      </c>
      <c r="L14" s="30">
        <f>J14/I14-1</f>
        <v>0.44155269629385563</v>
      </c>
    </row>
    <row r="15" spans="1:12" x14ac:dyDescent="0.3">
      <c r="A15" s="31" t="s">
        <v>13</v>
      </c>
      <c r="B15" s="28">
        <v>3.1615238090000002</v>
      </c>
      <c r="C15" s="28">
        <v>1.4541499999999996</v>
      </c>
      <c r="D15" s="28">
        <v>4.5532142849999993</v>
      </c>
      <c r="E15" s="28">
        <v>7.4828750000000017</v>
      </c>
      <c r="F15" s="28">
        <v>9.917714285000006</v>
      </c>
      <c r="G15" s="28">
        <v>8.9989843970000116</v>
      </c>
      <c r="H15" s="28">
        <v>15.211096008000007</v>
      </c>
      <c r="I15" s="28">
        <v>19.752237568000009</v>
      </c>
      <c r="J15" s="28">
        <v>19.38012599499999</v>
      </c>
      <c r="K15" s="29">
        <f t="shared" ref="K15:K23" si="1">J15-I15</f>
        <v>-0.37211157300001929</v>
      </c>
      <c r="L15" s="30">
        <f t="shared" ref="L15:L23" si="2">J15/I15-1</f>
        <v>-1.8838957951926694E-2</v>
      </c>
    </row>
    <row r="16" spans="1:12" x14ac:dyDescent="0.3">
      <c r="A16" s="31" t="s">
        <v>14</v>
      </c>
      <c r="B16" s="28">
        <v>49.501857141999984</v>
      </c>
      <c r="C16" s="28">
        <v>37.792449999999995</v>
      </c>
      <c r="D16" s="28">
        <v>46.473071427999983</v>
      </c>
      <c r="E16" s="28">
        <v>87.221075000000042</v>
      </c>
      <c r="F16" s="28">
        <v>104.26226190400004</v>
      </c>
      <c r="G16" s="28">
        <v>134.92140966799997</v>
      </c>
      <c r="H16" s="28">
        <v>136.51137949100007</v>
      </c>
      <c r="I16" s="28">
        <v>117.88462744199994</v>
      </c>
      <c r="J16" s="28">
        <v>152.66520062400005</v>
      </c>
      <c r="K16" s="29">
        <f t="shared" si="1"/>
        <v>34.780573182000111</v>
      </c>
      <c r="L16" s="30">
        <f t="shared" si="2"/>
        <v>0.29503908980085125</v>
      </c>
    </row>
    <row r="17" spans="1:12" x14ac:dyDescent="0.3">
      <c r="A17" s="31" t="s">
        <v>15</v>
      </c>
      <c r="B17" s="28">
        <v>0.80616666599999998</v>
      </c>
      <c r="C17" s="28">
        <v>0.32560000000000006</v>
      </c>
      <c r="D17" s="28">
        <v>0.98314285699999993</v>
      </c>
      <c r="E17" s="28">
        <v>1.3885999999999998</v>
      </c>
      <c r="F17" s="28">
        <v>4.0252619039999997</v>
      </c>
      <c r="G17" s="28">
        <v>3.3571444160000001</v>
      </c>
      <c r="H17" s="28">
        <v>1.6362322300000005</v>
      </c>
      <c r="I17" s="28">
        <v>2.5133803539999997</v>
      </c>
      <c r="J17" s="28">
        <v>3.7521814520000012</v>
      </c>
      <c r="K17" s="29">
        <f t="shared" si="1"/>
        <v>1.2388010980000015</v>
      </c>
      <c r="L17" s="30">
        <f t="shared" si="2"/>
        <v>0.49288246246871137</v>
      </c>
    </row>
    <row r="18" spans="1:12" x14ac:dyDescent="0.3">
      <c r="A18" s="31" t="s">
        <v>16</v>
      </c>
      <c r="B18" s="28">
        <v>4.465119047</v>
      </c>
      <c r="C18" s="28">
        <v>1.3523499999999999</v>
      </c>
      <c r="D18" s="28">
        <v>1.5634047609999997</v>
      </c>
      <c r="E18" s="28">
        <v>5.538450000000001</v>
      </c>
      <c r="F18" s="28">
        <v>6.2503095230000021</v>
      </c>
      <c r="G18" s="28">
        <v>5.3879629299999987</v>
      </c>
      <c r="H18" s="28">
        <v>4.4748910789999989</v>
      </c>
      <c r="I18" s="28">
        <v>4.0829800589999996</v>
      </c>
      <c r="J18" s="28">
        <v>4.9371352230000003</v>
      </c>
      <c r="K18" s="29">
        <f t="shared" si="1"/>
        <v>0.85415516400000069</v>
      </c>
      <c r="L18" s="30">
        <f t="shared" si="2"/>
        <v>0.20919895558079205</v>
      </c>
    </row>
    <row r="19" spans="1:12" x14ac:dyDescent="0.3">
      <c r="A19" s="32" t="s">
        <v>17</v>
      </c>
      <c r="B19" s="33">
        <v>77.167214285</v>
      </c>
      <c r="C19" s="33">
        <v>49.6496</v>
      </c>
      <c r="D19" s="33">
        <v>66.548333332999974</v>
      </c>
      <c r="E19" s="33">
        <v>126.76012042900005</v>
      </c>
      <c r="F19" s="33">
        <v>151.62118680900005</v>
      </c>
      <c r="G19" s="33">
        <v>189.87809898099999</v>
      </c>
      <c r="H19" s="33">
        <v>180.60009177600008</v>
      </c>
      <c r="I19" s="33">
        <v>167.12259833799996</v>
      </c>
      <c r="J19" s="33">
        <v>213.729542568</v>
      </c>
      <c r="K19" s="34">
        <f t="shared" si="1"/>
        <v>46.606944230000039</v>
      </c>
      <c r="L19" s="35">
        <f t="shared" si="2"/>
        <v>0.27887876740486672</v>
      </c>
    </row>
    <row r="20" spans="1:12" x14ac:dyDescent="0.3">
      <c r="A20" s="27" t="s">
        <v>9</v>
      </c>
      <c r="B20" s="28">
        <v>4.631619047</v>
      </c>
      <c r="C20" s="28">
        <v>6.7129000000000012</v>
      </c>
      <c r="D20" s="28">
        <v>28.640023808999999</v>
      </c>
      <c r="E20" s="28">
        <v>19.117074999999996</v>
      </c>
      <c r="F20" s="28">
        <v>46.429880951999998</v>
      </c>
      <c r="G20" s="28">
        <v>48.538763945000007</v>
      </c>
      <c r="H20" s="28">
        <v>34.841215009999999</v>
      </c>
      <c r="I20" s="28">
        <v>36.172674378000004</v>
      </c>
      <c r="J20" s="28">
        <v>64.698834278999996</v>
      </c>
      <c r="K20" s="29">
        <f t="shared" si="1"/>
        <v>28.526159900999993</v>
      </c>
      <c r="L20" s="30">
        <f t="shared" si="2"/>
        <v>0.78861075083653276</v>
      </c>
    </row>
    <row r="21" spans="1:12" x14ac:dyDescent="0.3">
      <c r="A21" s="27" t="s">
        <v>10</v>
      </c>
      <c r="B21" s="28">
        <v>32.447809522999997</v>
      </c>
      <c r="C21" s="28">
        <v>55.837499999999991</v>
      </c>
      <c r="D21" s="28">
        <v>117.84807142799998</v>
      </c>
      <c r="E21" s="28">
        <v>138.907175</v>
      </c>
      <c r="F21" s="28">
        <v>128.19116666600002</v>
      </c>
      <c r="G21" s="28">
        <v>93.094138231999992</v>
      </c>
      <c r="H21" s="28">
        <v>99.46295915799999</v>
      </c>
      <c r="I21" s="28">
        <v>79.486718913999979</v>
      </c>
      <c r="J21" s="28">
        <v>131.60484826900003</v>
      </c>
      <c r="K21" s="29">
        <f t="shared" si="1"/>
        <v>52.11812935500005</v>
      </c>
      <c r="L21" s="30">
        <f t="shared" si="2"/>
        <v>0.65568349111741342</v>
      </c>
    </row>
    <row r="22" spans="1:12" x14ac:dyDescent="0.3">
      <c r="A22" s="27" t="s">
        <v>11</v>
      </c>
      <c r="B22" s="28">
        <v>3.4972142850000001</v>
      </c>
      <c r="C22" s="28">
        <v>2.5459499999999999</v>
      </c>
      <c r="D22" s="28">
        <v>4.8075952380000002</v>
      </c>
      <c r="E22" s="28">
        <v>18.110686171999998</v>
      </c>
      <c r="F22" s="28">
        <v>18.704136948000002</v>
      </c>
      <c r="G22" s="28">
        <v>3.9481508569999999</v>
      </c>
      <c r="H22" s="28">
        <v>6.9111420539999999</v>
      </c>
      <c r="I22" s="28">
        <v>4.3631544029999993</v>
      </c>
      <c r="J22" s="28">
        <v>7.6274580960000016</v>
      </c>
      <c r="K22" s="29">
        <f t="shared" si="1"/>
        <v>3.2643036930000022</v>
      </c>
      <c r="L22" s="30">
        <f t="shared" si="2"/>
        <v>0.74815222921186231</v>
      </c>
    </row>
    <row r="23" spans="1:12" x14ac:dyDescent="0.3">
      <c r="A23" s="36" t="s">
        <v>8</v>
      </c>
      <c r="B23" s="37">
        <v>40.576642856999996</v>
      </c>
      <c r="C23" s="37">
        <v>65.096349999999987</v>
      </c>
      <c r="D23" s="37">
        <v>151.29569047599998</v>
      </c>
      <c r="E23" s="37">
        <v>176.13493617199998</v>
      </c>
      <c r="F23" s="37">
        <v>193.325184568</v>
      </c>
      <c r="G23" s="37">
        <v>145.58105303599999</v>
      </c>
      <c r="H23" s="37">
        <v>141.21531622199998</v>
      </c>
      <c r="I23" s="37">
        <v>120.022547698</v>
      </c>
      <c r="J23" s="37">
        <v>203.931140645</v>
      </c>
      <c r="K23" s="38">
        <f t="shared" si="1"/>
        <v>83.908592947000002</v>
      </c>
      <c r="L23" s="39">
        <f t="shared" si="2"/>
        <v>0.69910691412858772</v>
      </c>
    </row>
    <row r="24" spans="1:12" x14ac:dyDescent="0.3">
      <c r="K24" s="28"/>
      <c r="L24" s="28"/>
    </row>
    <row r="25" spans="1:12" ht="23.4" customHeight="1" x14ac:dyDescent="0.3">
      <c r="A25" s="1"/>
      <c r="B25" s="3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9"/>
      <c r="B27" s="58" t="s">
        <v>28</v>
      </c>
      <c r="C27" s="59" t="s">
        <v>12</v>
      </c>
      <c r="D27" s="59" t="s">
        <v>13</v>
      </c>
      <c r="E27" s="59" t="s">
        <v>14</v>
      </c>
      <c r="F27" s="59" t="s">
        <v>15</v>
      </c>
      <c r="G27" s="60" t="s">
        <v>16</v>
      </c>
    </row>
    <row r="28" spans="1:12" x14ac:dyDescent="0.3">
      <c r="A28" s="36" t="s">
        <v>27</v>
      </c>
      <c r="B28" s="40">
        <f>SUM(C28:G28)</f>
        <v>213.69653897400011</v>
      </c>
      <c r="C28" s="37">
        <v>32.961895680000012</v>
      </c>
      <c r="D28" s="61">
        <v>19.380125995000004</v>
      </c>
      <c r="E28" s="37">
        <v>152.66520062400008</v>
      </c>
      <c r="F28" s="37">
        <v>3.7521814519999994</v>
      </c>
      <c r="G28" s="43">
        <v>4.9371352229999994</v>
      </c>
    </row>
    <row r="29" spans="1:12" x14ac:dyDescent="0.3">
      <c r="A29" s="46" t="s">
        <v>22</v>
      </c>
      <c r="B29" s="47">
        <f t="shared" ref="B29:B37" si="3">SUM(C29:G29)</f>
        <v>113.38407109599999</v>
      </c>
      <c r="C29" s="48">
        <f>C30+C31</f>
        <v>18.187057637999999</v>
      </c>
      <c r="D29" s="48">
        <f t="shared" ref="D29:G29" si="4">D30+D31</f>
        <v>5.9599220320000006</v>
      </c>
      <c r="E29" s="48">
        <f t="shared" si="4"/>
        <v>85.909911962999999</v>
      </c>
      <c r="F29" s="48">
        <f t="shared" si="4"/>
        <v>0.9073944570000001</v>
      </c>
      <c r="G29" s="49">
        <f t="shared" si="4"/>
        <v>2.4197850059999997</v>
      </c>
    </row>
    <row r="30" spans="1:12" x14ac:dyDescent="0.3">
      <c r="A30" s="50" t="s">
        <v>23</v>
      </c>
      <c r="B30" s="51">
        <f t="shared" si="3"/>
        <v>14.924219829999998</v>
      </c>
      <c r="C30" s="52">
        <v>1.5043616709999998</v>
      </c>
      <c r="D30" s="52">
        <v>0.41946637000000003</v>
      </c>
      <c r="E30" s="52">
        <v>12.667350482</v>
      </c>
      <c r="F30" s="52">
        <v>3.5192650999999998E-2</v>
      </c>
      <c r="G30" s="53">
        <v>0.29784865599999999</v>
      </c>
    </row>
    <row r="31" spans="1:12" x14ac:dyDescent="0.3">
      <c r="A31" s="50" t="s">
        <v>24</v>
      </c>
      <c r="B31" s="51">
        <f t="shared" si="3"/>
        <v>98.459851266000001</v>
      </c>
      <c r="C31" s="52">
        <v>16.682695967000001</v>
      </c>
      <c r="D31" s="52">
        <v>5.5404556620000003</v>
      </c>
      <c r="E31" s="52">
        <v>73.242561480999996</v>
      </c>
      <c r="F31" s="52">
        <v>0.87220180600000008</v>
      </c>
      <c r="G31" s="53">
        <v>2.1219363499999995</v>
      </c>
    </row>
    <row r="32" spans="1:12" ht="31.2" x14ac:dyDescent="0.3">
      <c r="A32" s="62" t="s">
        <v>25</v>
      </c>
      <c r="B32" s="47">
        <f t="shared" si="3"/>
        <v>77.681163955999992</v>
      </c>
      <c r="C32" s="48">
        <f>C33+C34</f>
        <v>11.90350203</v>
      </c>
      <c r="D32" s="48">
        <f t="shared" ref="D32" si="5">D33+D34</f>
        <v>9.0446150930000009</v>
      </c>
      <c r="E32" s="48">
        <f t="shared" ref="E32" si="6">E33+E34</f>
        <v>52.738094841999995</v>
      </c>
      <c r="F32" s="48">
        <f t="shared" ref="F32:G32" si="7">F33+F34</f>
        <v>2.6045298680000002</v>
      </c>
      <c r="G32" s="49">
        <f t="shared" si="7"/>
        <v>1.390422123</v>
      </c>
    </row>
    <row r="33" spans="1:7" x14ac:dyDescent="0.3">
      <c r="A33" s="50" t="s">
        <v>23</v>
      </c>
      <c r="B33" s="51">
        <f t="shared" si="3"/>
        <v>14.876923528999999</v>
      </c>
      <c r="C33" s="52">
        <v>2.9424157000000002</v>
      </c>
      <c r="D33" s="52">
        <v>1.5188352250000001</v>
      </c>
      <c r="E33" s="52">
        <v>10.004137313999999</v>
      </c>
      <c r="F33" s="52">
        <v>6.2265507999999997E-2</v>
      </c>
      <c r="G33" s="53">
        <v>0.34926978200000003</v>
      </c>
    </row>
    <row r="34" spans="1:7" x14ac:dyDescent="0.3">
      <c r="A34" s="50" t="s">
        <v>24</v>
      </c>
      <c r="B34" s="51">
        <f t="shared" si="3"/>
        <v>62.804240426999996</v>
      </c>
      <c r="C34" s="52">
        <v>8.9610863300000005</v>
      </c>
      <c r="D34" s="52">
        <v>7.5257798679999999</v>
      </c>
      <c r="E34" s="52">
        <v>42.733957527999998</v>
      </c>
      <c r="F34" s="52">
        <v>2.5422643600000003</v>
      </c>
      <c r="G34" s="53">
        <v>1.0411523409999999</v>
      </c>
    </row>
    <row r="35" spans="1:7" ht="31.2" x14ac:dyDescent="0.3">
      <c r="A35" s="62" t="s">
        <v>26</v>
      </c>
      <c r="B35" s="47">
        <f t="shared" si="3"/>
        <v>22.631321507999999</v>
      </c>
      <c r="C35" s="48">
        <f>C36+C37</f>
        <v>2.8713476079999998</v>
      </c>
      <c r="D35" s="48">
        <f>D36+D37</f>
        <v>4.3755898660000003</v>
      </c>
      <c r="E35" s="48">
        <f t="shared" ref="E35" si="8">E36+E37</f>
        <v>14.017193817999999</v>
      </c>
      <c r="F35" s="48">
        <f t="shared" ref="F35:G35" si="9">F36+F37</f>
        <v>0.24026212400000002</v>
      </c>
      <c r="G35" s="49">
        <f t="shared" si="9"/>
        <v>1.126928092</v>
      </c>
    </row>
    <row r="36" spans="1:7" x14ac:dyDescent="0.3">
      <c r="A36" s="50" t="s">
        <v>23</v>
      </c>
      <c r="B36" s="51">
        <f t="shared" si="3"/>
        <v>11.189432577</v>
      </c>
      <c r="C36" s="52">
        <v>1.1454729859999999</v>
      </c>
      <c r="D36" s="52">
        <v>1.862313216</v>
      </c>
      <c r="E36" s="52">
        <v>7.1711700719999998</v>
      </c>
      <c r="F36" s="52">
        <v>9.5283251999999999E-2</v>
      </c>
      <c r="G36" s="53">
        <v>0.91519305099999992</v>
      </c>
    </row>
    <row r="37" spans="1:7" x14ac:dyDescent="0.3">
      <c r="A37" s="54" t="s">
        <v>24</v>
      </c>
      <c r="B37" s="55">
        <f t="shared" si="3"/>
        <v>11.441888931000001</v>
      </c>
      <c r="C37" s="56">
        <v>1.7258746220000001</v>
      </c>
      <c r="D37" s="56">
        <v>2.5132766499999999</v>
      </c>
      <c r="E37" s="56">
        <v>6.8460237460000002</v>
      </c>
      <c r="F37" s="56">
        <v>0.14497887200000001</v>
      </c>
      <c r="G37" s="57">
        <v>0.21173504099999998</v>
      </c>
    </row>
    <row r="41" spans="1:7" x14ac:dyDescent="0.3">
      <c r="A41" s="3" t="s">
        <v>29</v>
      </c>
      <c r="C41" s="1"/>
      <c r="D41" s="1"/>
      <c r="E41" s="1"/>
      <c r="F41" s="1"/>
    </row>
    <row r="42" spans="1:7" x14ac:dyDescent="0.3">
      <c r="A42" s="1"/>
      <c r="B42" s="1"/>
      <c r="C42" s="1"/>
      <c r="D42" s="1"/>
      <c r="E42" s="1"/>
      <c r="F42" s="1"/>
    </row>
    <row r="43" spans="1:7" x14ac:dyDescent="0.3">
      <c r="A43" s="75" t="s">
        <v>30</v>
      </c>
      <c r="B43" s="76" t="s">
        <v>74</v>
      </c>
      <c r="C43" s="77"/>
      <c r="D43" s="78" t="s">
        <v>75</v>
      </c>
      <c r="E43" s="78"/>
      <c r="F43" s="79" t="s">
        <v>77</v>
      </c>
    </row>
    <row r="44" spans="1:7" x14ac:dyDescent="0.3">
      <c r="A44" s="80"/>
      <c r="B44" s="81" t="s">
        <v>73</v>
      </c>
      <c r="C44" s="82" t="s">
        <v>76</v>
      </c>
      <c r="D44" s="83" t="s">
        <v>73</v>
      </c>
      <c r="E44" s="83" t="s">
        <v>76</v>
      </c>
      <c r="F44" s="84" t="s">
        <v>73</v>
      </c>
    </row>
    <row r="45" spans="1:7" x14ac:dyDescent="0.3">
      <c r="A45" s="36" t="s">
        <v>72</v>
      </c>
      <c r="B45" s="85">
        <f>SUM(B46:B86)</f>
        <v>167.09757151390471</v>
      </c>
      <c r="C45" s="86">
        <f>B45/$B$45</f>
        <v>1</v>
      </c>
      <c r="D45" s="85">
        <f>SUM(D46:D86)</f>
        <v>213.68888617834997</v>
      </c>
      <c r="E45" s="86">
        <f>D45/$D$45</f>
        <v>1</v>
      </c>
      <c r="F45" s="40">
        <f>D45-B45</f>
        <v>46.591314664445264</v>
      </c>
    </row>
    <row r="46" spans="1:7" x14ac:dyDescent="0.3">
      <c r="A46" s="64" t="s">
        <v>31</v>
      </c>
      <c r="B46" s="65">
        <v>73.640204678285713</v>
      </c>
      <c r="C46" s="66">
        <f t="shared" ref="C46:C86" si="10">B46/$B$45</f>
        <v>0.44070182475487313</v>
      </c>
      <c r="D46" s="67">
        <v>110.23805328612499</v>
      </c>
      <c r="E46" s="68">
        <f t="shared" ref="E46:E86" si="11">D46/$D$45</f>
        <v>0.51588107953409246</v>
      </c>
      <c r="F46" s="69">
        <f t="shared" ref="F46:F86" si="12">D46-B46</f>
        <v>36.597848607839282</v>
      </c>
    </row>
    <row r="47" spans="1:7" x14ac:dyDescent="0.3">
      <c r="A47" s="64" t="s">
        <v>32</v>
      </c>
      <c r="B47" s="65">
        <v>9.3693595421666682</v>
      </c>
      <c r="C47" s="66">
        <f t="shared" si="10"/>
        <v>5.607118916977806E-2</v>
      </c>
      <c r="D47" s="67">
        <v>15.08793531505</v>
      </c>
      <c r="E47" s="68">
        <f t="shared" si="11"/>
        <v>7.0607019320870254E-2</v>
      </c>
      <c r="F47" s="69">
        <f t="shared" si="12"/>
        <v>5.718575772883332</v>
      </c>
    </row>
    <row r="48" spans="1:7" x14ac:dyDescent="0.3">
      <c r="A48" s="64" t="s">
        <v>33</v>
      </c>
      <c r="B48" s="65">
        <v>15.321838827238093</v>
      </c>
      <c r="C48" s="66">
        <f t="shared" si="10"/>
        <v>9.1693964720265933E-2</v>
      </c>
      <c r="D48" s="67">
        <v>13.321128881324999</v>
      </c>
      <c r="E48" s="68">
        <f t="shared" si="11"/>
        <v>6.2338894266156915E-2</v>
      </c>
      <c r="F48" s="69">
        <f t="shared" si="12"/>
        <v>-2.0007099459130941</v>
      </c>
    </row>
    <row r="49" spans="1:6" x14ac:dyDescent="0.3">
      <c r="A49" s="64" t="s">
        <v>34</v>
      </c>
      <c r="B49" s="65">
        <v>11.287556316119046</v>
      </c>
      <c r="C49" s="66">
        <f t="shared" si="10"/>
        <v>6.7550690377207387E-2</v>
      </c>
      <c r="D49" s="67">
        <v>10.935695420650001</v>
      </c>
      <c r="E49" s="68">
        <f t="shared" si="11"/>
        <v>5.1175779967905309E-2</v>
      </c>
      <c r="F49" s="69">
        <f t="shared" si="12"/>
        <v>-0.35186089546904498</v>
      </c>
    </row>
    <row r="50" spans="1:6" x14ac:dyDescent="0.3">
      <c r="A50" s="64" t="s">
        <v>35</v>
      </c>
      <c r="B50" s="65">
        <v>7.0272856727857134</v>
      </c>
      <c r="C50" s="66">
        <f t="shared" si="10"/>
        <v>4.205498385834381E-2</v>
      </c>
      <c r="D50" s="67">
        <v>8.7716541261749992</v>
      </c>
      <c r="E50" s="68">
        <f t="shared" si="11"/>
        <v>4.1048714713473503E-2</v>
      </c>
      <c r="F50" s="69">
        <f t="shared" si="12"/>
        <v>1.7443684533892858</v>
      </c>
    </row>
    <row r="51" spans="1:6" x14ac:dyDescent="0.3">
      <c r="A51" s="64" t="s">
        <v>36</v>
      </c>
      <c r="B51" s="65">
        <v>4.6045498649761907</v>
      </c>
      <c r="C51" s="66">
        <f t="shared" si="10"/>
        <v>2.7556054963928853E-2</v>
      </c>
      <c r="D51" s="67">
        <v>5.7817861181500003</v>
      </c>
      <c r="E51" s="68">
        <f t="shared" si="11"/>
        <v>2.7057027726394626E-2</v>
      </c>
      <c r="F51" s="69">
        <f t="shared" si="12"/>
        <v>1.1772362531738096</v>
      </c>
    </row>
    <row r="52" spans="1:6" x14ac:dyDescent="0.3">
      <c r="A52" s="64" t="s">
        <v>37</v>
      </c>
      <c r="B52" s="65">
        <v>2.8057979197857144</v>
      </c>
      <c r="C52" s="66">
        <f t="shared" si="10"/>
        <v>1.6791374610445702E-2</v>
      </c>
      <c r="D52" s="67">
        <v>5.7513802155000002</v>
      </c>
      <c r="E52" s="68">
        <f t="shared" si="11"/>
        <v>2.6914737206780878E-2</v>
      </c>
      <c r="F52" s="69">
        <f t="shared" si="12"/>
        <v>2.9455822957142859</v>
      </c>
    </row>
    <row r="53" spans="1:6" x14ac:dyDescent="0.3">
      <c r="A53" s="64" t="s">
        <v>38</v>
      </c>
      <c r="B53" s="65">
        <v>3.7724028439285711</v>
      </c>
      <c r="C53" s="66">
        <f t="shared" si="10"/>
        <v>2.2576048291729107E-2</v>
      </c>
      <c r="D53" s="67">
        <v>5.0682460040999997</v>
      </c>
      <c r="E53" s="68">
        <f t="shared" si="11"/>
        <v>2.3717873656142873E-2</v>
      </c>
      <c r="F53" s="69">
        <f t="shared" si="12"/>
        <v>1.2958431601714286</v>
      </c>
    </row>
    <row r="54" spans="1:6" x14ac:dyDescent="0.3">
      <c r="A54" s="64" t="s">
        <v>39</v>
      </c>
      <c r="B54" s="65">
        <v>4.8941973514047623</v>
      </c>
      <c r="C54" s="66">
        <f t="shared" si="10"/>
        <v>2.928945829112484E-2</v>
      </c>
      <c r="D54" s="67">
        <v>4.4226151910249998</v>
      </c>
      <c r="E54" s="68">
        <f t="shared" si="11"/>
        <v>2.0696514779593063E-2</v>
      </c>
      <c r="F54" s="69">
        <f t="shared" si="12"/>
        <v>-0.47158216037976253</v>
      </c>
    </row>
    <row r="55" spans="1:6" x14ac:dyDescent="0.3">
      <c r="A55" s="64" t="s">
        <v>40</v>
      </c>
      <c r="B55" s="65">
        <v>3.838882416642857</v>
      </c>
      <c r="C55" s="66">
        <f t="shared" si="10"/>
        <v>2.2973897118088348E-2</v>
      </c>
      <c r="D55" s="67">
        <v>4.0262851889000002</v>
      </c>
      <c r="E55" s="68">
        <f t="shared" si="11"/>
        <v>1.884180904728739E-2</v>
      </c>
      <c r="F55" s="69">
        <f t="shared" si="12"/>
        <v>0.18740277225714319</v>
      </c>
    </row>
    <row r="56" spans="1:6" x14ac:dyDescent="0.3">
      <c r="A56" s="64" t="s">
        <v>41</v>
      </c>
      <c r="B56" s="65">
        <v>4.2627419940476194</v>
      </c>
      <c r="C56" s="66">
        <f t="shared" si="10"/>
        <v>2.5510496384999248E-2</v>
      </c>
      <c r="D56" s="67">
        <v>3.2534768990499998</v>
      </c>
      <c r="E56" s="68">
        <f t="shared" si="11"/>
        <v>1.5225297661641459E-2</v>
      </c>
      <c r="F56" s="69">
        <f t="shared" si="12"/>
        <v>-1.0092650949976196</v>
      </c>
    </row>
    <row r="57" spans="1:6" x14ac:dyDescent="0.3">
      <c r="A57" s="64" t="s">
        <v>42</v>
      </c>
      <c r="B57" s="65">
        <v>0.8684022901666667</v>
      </c>
      <c r="C57" s="66">
        <f t="shared" si="10"/>
        <v>5.1969773246788586E-3</v>
      </c>
      <c r="D57" s="67">
        <v>2.4751585546500001</v>
      </c>
      <c r="E57" s="68">
        <f t="shared" si="11"/>
        <v>1.1583000870640377E-2</v>
      </c>
      <c r="F57" s="69">
        <f t="shared" si="12"/>
        <v>1.6067562644833333</v>
      </c>
    </row>
    <row r="58" spans="1:6" x14ac:dyDescent="0.3">
      <c r="A58" s="64" t="s">
        <v>43</v>
      </c>
      <c r="B58" s="65">
        <v>1.7747676586904761</v>
      </c>
      <c r="C58" s="66">
        <f t="shared" si="10"/>
        <v>1.062114573306526E-2</v>
      </c>
      <c r="D58" s="67">
        <v>2.2416823582749998</v>
      </c>
      <c r="E58" s="68">
        <f t="shared" si="11"/>
        <v>1.0490402184061351E-2</v>
      </c>
      <c r="F58" s="69">
        <f t="shared" si="12"/>
        <v>0.4669146995845237</v>
      </c>
    </row>
    <row r="59" spans="1:6" x14ac:dyDescent="0.3">
      <c r="A59" s="64" t="s">
        <v>44</v>
      </c>
      <c r="B59" s="65">
        <v>6.437771640357143</v>
      </c>
      <c r="C59" s="66">
        <f t="shared" si="10"/>
        <v>3.8527020961650754E-2</v>
      </c>
      <c r="D59" s="67">
        <v>2.2148002030000002</v>
      </c>
      <c r="E59" s="68">
        <f t="shared" si="11"/>
        <v>1.0364601747006505E-2</v>
      </c>
      <c r="F59" s="69">
        <f t="shared" si="12"/>
        <v>-4.2229714373571428</v>
      </c>
    </row>
    <row r="60" spans="1:6" x14ac:dyDescent="0.3">
      <c r="A60" s="64" t="s">
        <v>45</v>
      </c>
      <c r="B60" s="65">
        <v>0.87269574354761914</v>
      </c>
      <c r="C60" s="66">
        <f t="shared" si="10"/>
        <v>5.2226716142011638E-3</v>
      </c>
      <c r="D60" s="67">
        <v>1.7338063688750001</v>
      </c>
      <c r="E60" s="68">
        <f t="shared" si="11"/>
        <v>8.11369463280333E-3</v>
      </c>
      <c r="F60" s="69">
        <f t="shared" si="12"/>
        <v>0.86111062532738092</v>
      </c>
    </row>
    <row r="61" spans="1:6" x14ac:dyDescent="0.3">
      <c r="A61" s="64" t="s">
        <v>46</v>
      </c>
      <c r="B61" s="65">
        <v>1.2122629365000002</v>
      </c>
      <c r="C61" s="66">
        <f t="shared" si="10"/>
        <v>7.2548207943232976E-3</v>
      </c>
      <c r="D61" s="67">
        <v>1.7009982025500001</v>
      </c>
      <c r="E61" s="68">
        <f t="shared" si="11"/>
        <v>7.9601622385279576E-3</v>
      </c>
      <c r="F61" s="69">
        <f t="shared" si="12"/>
        <v>0.48873526604999995</v>
      </c>
    </row>
    <row r="62" spans="1:6" x14ac:dyDescent="0.3">
      <c r="A62" s="64" t="s">
        <v>47</v>
      </c>
      <c r="B62" s="65">
        <v>0.91658727673809515</v>
      </c>
      <c r="C62" s="66">
        <f t="shared" si="10"/>
        <v>5.4853416984688074E-3</v>
      </c>
      <c r="D62" s="67">
        <v>1.6582725873749999</v>
      </c>
      <c r="E62" s="68">
        <f t="shared" si="11"/>
        <v>7.7602191533300661E-3</v>
      </c>
      <c r="F62" s="69">
        <f t="shared" si="12"/>
        <v>0.74168531063690479</v>
      </c>
    </row>
    <row r="63" spans="1:6" x14ac:dyDescent="0.3">
      <c r="A63" s="64" t="s">
        <v>48</v>
      </c>
      <c r="B63" s="65">
        <v>0.72083511814285706</v>
      </c>
      <c r="C63" s="66">
        <f t="shared" si="10"/>
        <v>4.3138575361214874E-3</v>
      </c>
      <c r="D63" s="67">
        <v>1.6243374855499997</v>
      </c>
      <c r="E63" s="68">
        <f t="shared" si="11"/>
        <v>7.6014130383659159E-3</v>
      </c>
      <c r="F63" s="69">
        <f t="shared" si="12"/>
        <v>0.90350236740714263</v>
      </c>
    </row>
    <row r="64" spans="1:6" x14ac:dyDescent="0.3">
      <c r="A64" s="64" t="s">
        <v>49</v>
      </c>
      <c r="B64" s="65">
        <v>0.84656146990476189</v>
      </c>
      <c r="C64" s="66">
        <f t="shared" si="10"/>
        <v>5.0662703367554138E-3</v>
      </c>
      <c r="D64" s="67">
        <v>1.3516543971499999</v>
      </c>
      <c r="E64" s="68">
        <f t="shared" si="11"/>
        <v>6.3253378372793616E-3</v>
      </c>
      <c r="F64" s="69">
        <f t="shared" si="12"/>
        <v>0.50509292724523802</v>
      </c>
    </row>
    <row r="65" spans="1:6" x14ac:dyDescent="0.3">
      <c r="A65" s="64" t="s">
        <v>50</v>
      </c>
      <c r="B65" s="65">
        <v>2.8001740987380952</v>
      </c>
      <c r="C65" s="66">
        <f t="shared" si="10"/>
        <v>1.6757718699131927E-2</v>
      </c>
      <c r="D65" s="67">
        <v>1.332742815075</v>
      </c>
      <c r="E65" s="68">
        <f t="shared" si="11"/>
        <v>6.2368372960803411E-3</v>
      </c>
      <c r="F65" s="69">
        <f t="shared" si="12"/>
        <v>-1.4674312836630952</v>
      </c>
    </row>
    <row r="66" spans="1:6" x14ac:dyDescent="0.3">
      <c r="A66" s="64" t="s">
        <v>51</v>
      </c>
      <c r="B66" s="65">
        <v>1.8022114635952382</v>
      </c>
      <c r="C66" s="66">
        <f t="shared" si="10"/>
        <v>1.0785383936266666E-2</v>
      </c>
      <c r="D66" s="67">
        <v>1.2359901010000001</v>
      </c>
      <c r="E66" s="68">
        <f t="shared" si="11"/>
        <v>5.7840635659844866E-3</v>
      </c>
      <c r="F66" s="69">
        <f t="shared" si="12"/>
        <v>-0.56622136259523814</v>
      </c>
    </row>
    <row r="67" spans="1:6" x14ac:dyDescent="0.3">
      <c r="A67" s="64" t="s">
        <v>52</v>
      </c>
      <c r="B67" s="65">
        <v>0.46568377733333333</v>
      </c>
      <c r="C67" s="66">
        <f t="shared" si="10"/>
        <v>2.7868973385683365E-3</v>
      </c>
      <c r="D67" s="67">
        <v>1.0528622565250001</v>
      </c>
      <c r="E67" s="68">
        <f t="shared" si="11"/>
        <v>4.927080089912844E-3</v>
      </c>
      <c r="F67" s="69">
        <f t="shared" si="12"/>
        <v>0.58717847919166677</v>
      </c>
    </row>
    <row r="68" spans="1:6" x14ac:dyDescent="0.3">
      <c r="A68" s="64" t="s">
        <v>53</v>
      </c>
      <c r="B68" s="65">
        <v>0.47678028169047626</v>
      </c>
      <c r="C68" s="66">
        <f t="shared" si="10"/>
        <v>2.8533046732567378E-3</v>
      </c>
      <c r="D68" s="67">
        <v>0.9986732128250001</v>
      </c>
      <c r="E68" s="68">
        <f t="shared" si="11"/>
        <v>4.6734915918438683E-3</v>
      </c>
      <c r="F68" s="69">
        <f t="shared" si="12"/>
        <v>0.52189293113452384</v>
      </c>
    </row>
    <row r="69" spans="1:6" x14ac:dyDescent="0.3">
      <c r="A69" s="64" t="s">
        <v>54</v>
      </c>
      <c r="B69" s="65">
        <v>0.41547174897619044</v>
      </c>
      <c r="C69" s="66">
        <f t="shared" si="10"/>
        <v>2.4864020776125865E-3</v>
      </c>
      <c r="D69" s="67">
        <v>0.995517625475</v>
      </c>
      <c r="E69" s="68">
        <f t="shared" si="11"/>
        <v>4.6587243879595902E-3</v>
      </c>
      <c r="F69" s="69">
        <f t="shared" si="12"/>
        <v>0.58004587649880957</v>
      </c>
    </row>
    <row r="70" spans="1:6" x14ac:dyDescent="0.3">
      <c r="A70" s="64" t="s">
        <v>55</v>
      </c>
      <c r="B70" s="65">
        <v>0.21870315402380949</v>
      </c>
      <c r="C70" s="66">
        <f t="shared" si="10"/>
        <v>1.3088350240063812E-3</v>
      </c>
      <c r="D70" s="67">
        <v>0.87489973457500003</v>
      </c>
      <c r="E70" s="68">
        <f t="shared" si="11"/>
        <v>4.094268776546419E-3</v>
      </c>
      <c r="F70" s="69">
        <f t="shared" si="12"/>
        <v>0.65619658055119057</v>
      </c>
    </row>
    <row r="71" spans="1:6" x14ac:dyDescent="0.3">
      <c r="A71" s="64" t="s">
        <v>56</v>
      </c>
      <c r="B71" s="65">
        <v>0.69301507833333331</v>
      </c>
      <c r="C71" s="66">
        <f t="shared" si="10"/>
        <v>4.1473677448128883E-3</v>
      </c>
      <c r="D71" s="67">
        <v>0.84195317072499987</v>
      </c>
      <c r="E71" s="68">
        <f t="shared" si="11"/>
        <v>3.9400887232960034E-3</v>
      </c>
      <c r="F71" s="69">
        <f t="shared" si="12"/>
        <v>0.14893809239166655</v>
      </c>
    </row>
    <row r="72" spans="1:6" x14ac:dyDescent="0.3">
      <c r="A72" s="64" t="s">
        <v>57</v>
      </c>
      <c r="B72" s="65">
        <v>0.89593342683333332</v>
      </c>
      <c r="C72" s="66">
        <f t="shared" si="10"/>
        <v>5.3617381672047817E-3</v>
      </c>
      <c r="D72" s="67">
        <v>0.74861341302499984</v>
      </c>
      <c r="E72" s="68">
        <f t="shared" si="11"/>
        <v>3.503286607054467E-3</v>
      </c>
      <c r="F72" s="69">
        <f t="shared" si="12"/>
        <v>-0.14732001380833348</v>
      </c>
    </row>
    <row r="73" spans="1:6" x14ac:dyDescent="0.3">
      <c r="A73" s="64" t="s">
        <v>58</v>
      </c>
      <c r="B73" s="65">
        <v>0.69550429861904761</v>
      </c>
      <c r="C73" s="66">
        <f t="shared" si="10"/>
        <v>4.1622645518889093E-3</v>
      </c>
      <c r="D73" s="67">
        <v>0.69329005575000002</v>
      </c>
      <c r="E73" s="68">
        <f t="shared" si="11"/>
        <v>3.244389861115019E-3</v>
      </c>
      <c r="F73" s="69">
        <f t="shared" si="12"/>
        <v>-2.214242869047589E-3</v>
      </c>
    </row>
    <row r="74" spans="1:6" x14ac:dyDescent="0.3">
      <c r="A74" s="64" t="s">
        <v>59</v>
      </c>
      <c r="B74" s="65">
        <v>0.27353189723809523</v>
      </c>
      <c r="C74" s="66">
        <f t="shared" si="10"/>
        <v>1.6369591416553518E-3</v>
      </c>
      <c r="D74" s="67">
        <v>0.58516927795000007</v>
      </c>
      <c r="E74" s="68">
        <f t="shared" si="11"/>
        <v>2.7384169968559034E-3</v>
      </c>
      <c r="F74" s="69">
        <f t="shared" si="12"/>
        <v>0.31163738071190483</v>
      </c>
    </row>
    <row r="75" spans="1:6" x14ac:dyDescent="0.3">
      <c r="A75" s="64" t="s">
        <v>60</v>
      </c>
      <c r="B75" s="65">
        <v>0.44477715150000002</v>
      </c>
      <c r="C75" s="66">
        <f t="shared" si="10"/>
        <v>2.66178106282645E-3</v>
      </c>
      <c r="D75" s="67">
        <v>0.55705390739999994</v>
      </c>
      <c r="E75" s="68">
        <f t="shared" si="11"/>
        <v>2.6068454815898526E-3</v>
      </c>
      <c r="F75" s="69">
        <f t="shared" si="12"/>
        <v>0.11227675589999991</v>
      </c>
    </row>
    <row r="76" spans="1:6" x14ac:dyDescent="0.3">
      <c r="A76" s="64" t="s">
        <v>61</v>
      </c>
      <c r="B76" s="65">
        <v>9.4535627428571425E-2</v>
      </c>
      <c r="C76" s="66">
        <f t="shared" si="10"/>
        <v>5.6575105533897491E-4</v>
      </c>
      <c r="D76" s="67">
        <v>0.43153515637500001</v>
      </c>
      <c r="E76" s="68">
        <f t="shared" si="11"/>
        <v>2.0194553123124531E-3</v>
      </c>
      <c r="F76" s="69">
        <f t="shared" si="12"/>
        <v>0.33699952894642859</v>
      </c>
    </row>
    <row r="77" spans="1:6" x14ac:dyDescent="0.3">
      <c r="A77" s="64" t="s">
        <v>62</v>
      </c>
      <c r="B77" s="65">
        <v>0.87224798130952352</v>
      </c>
      <c r="C77" s="66">
        <f t="shared" si="10"/>
        <v>5.2199919688057286E-3</v>
      </c>
      <c r="D77" s="67">
        <v>0.33864912924999996</v>
      </c>
      <c r="E77" s="68">
        <f t="shared" si="11"/>
        <v>1.5847765192961655E-3</v>
      </c>
      <c r="F77" s="69">
        <f t="shared" si="12"/>
        <v>-0.53359885205952362</v>
      </c>
    </row>
    <row r="78" spans="1:6" x14ac:dyDescent="0.3">
      <c r="A78" s="64" t="s">
        <v>63</v>
      </c>
      <c r="B78" s="65">
        <v>0.15904997295238094</v>
      </c>
      <c r="C78" s="66">
        <f t="shared" si="10"/>
        <v>9.5183892567311129E-4</v>
      </c>
      <c r="D78" s="67">
        <v>0.27168765890000002</v>
      </c>
      <c r="E78" s="68">
        <f t="shared" si="11"/>
        <v>1.2714168890994304E-3</v>
      </c>
      <c r="F78" s="69">
        <f t="shared" si="12"/>
        <v>0.11263768594761908</v>
      </c>
    </row>
    <row r="79" spans="1:6" x14ac:dyDescent="0.3">
      <c r="A79" s="64" t="s">
        <v>64</v>
      </c>
      <c r="B79" s="65">
        <v>0.81973661759523808</v>
      </c>
      <c r="C79" s="66">
        <f t="shared" si="10"/>
        <v>4.9057362723372985E-3</v>
      </c>
      <c r="D79" s="67">
        <v>0.26699418934999997</v>
      </c>
      <c r="E79" s="68">
        <f t="shared" si="11"/>
        <v>1.2494528570248622E-3</v>
      </c>
      <c r="F79" s="69">
        <f t="shared" si="12"/>
        <v>-0.55274242824523812</v>
      </c>
    </row>
    <row r="80" spans="1:6" x14ac:dyDescent="0.3">
      <c r="A80" s="64" t="s">
        <v>65</v>
      </c>
      <c r="B80" s="65">
        <v>0.4336833398571428</v>
      </c>
      <c r="C80" s="66">
        <f t="shared" si="10"/>
        <v>2.5953898427605493E-3</v>
      </c>
      <c r="D80" s="67">
        <v>0.24566391737500001</v>
      </c>
      <c r="E80" s="68">
        <f t="shared" si="11"/>
        <v>1.1496335713499059E-3</v>
      </c>
      <c r="F80" s="69">
        <f t="shared" si="12"/>
        <v>-0.18801942248214279</v>
      </c>
    </row>
    <row r="81" spans="1:7" x14ac:dyDescent="0.3">
      <c r="A81" s="64" t="s">
        <v>66</v>
      </c>
      <c r="B81" s="65">
        <v>0.40422990030952377</v>
      </c>
      <c r="C81" s="66">
        <f t="shared" si="10"/>
        <v>2.41912492591723E-3</v>
      </c>
      <c r="D81" s="67">
        <v>0.16998904795</v>
      </c>
      <c r="E81" s="68">
        <f t="shared" si="11"/>
        <v>7.9549784263521772E-4</v>
      </c>
      <c r="F81" s="69">
        <f t="shared" si="12"/>
        <v>-0.23424085235952377</v>
      </c>
    </row>
    <row r="82" spans="1:7" x14ac:dyDescent="0.3">
      <c r="A82" s="64" t="s">
        <v>67</v>
      </c>
      <c r="B82" s="65">
        <v>0.22584641961904764</v>
      </c>
      <c r="C82" s="66">
        <f t="shared" si="10"/>
        <v>1.3515840928918243E-3</v>
      </c>
      <c r="D82" s="67">
        <v>0.13894699670000002</v>
      </c>
      <c r="E82" s="68">
        <f t="shared" si="11"/>
        <v>6.5023033806274535E-4</v>
      </c>
      <c r="F82" s="69">
        <f t="shared" si="12"/>
        <v>-8.689942291904762E-2</v>
      </c>
    </row>
    <row r="83" spans="1:7" x14ac:dyDescent="0.3">
      <c r="A83" s="64" t="s">
        <v>68</v>
      </c>
      <c r="B83" s="65">
        <v>4.5764677142857146E-3</v>
      </c>
      <c r="C83" s="66">
        <f t="shared" si="10"/>
        <v>2.7387996562863827E-5</v>
      </c>
      <c r="D83" s="67">
        <v>0.1034476682</v>
      </c>
      <c r="E83" s="68">
        <f t="shared" si="11"/>
        <v>4.841041106539347E-4</v>
      </c>
      <c r="F83" s="69">
        <f t="shared" si="12"/>
        <v>9.8871200485714281E-2</v>
      </c>
    </row>
    <row r="84" spans="1:7" x14ac:dyDescent="0.3">
      <c r="A84" s="64" t="s">
        <v>69</v>
      </c>
      <c r="B84" s="65">
        <v>0.36953358007142861</v>
      </c>
      <c r="C84" s="66">
        <f t="shared" si="10"/>
        <v>2.2114838457761702E-3</v>
      </c>
      <c r="D84" s="67">
        <v>8.2303391050000008E-2</v>
      </c>
      <c r="E84" s="68">
        <f t="shared" si="11"/>
        <v>3.8515522506541393E-4</v>
      </c>
      <c r="F84" s="69">
        <f t="shared" si="12"/>
        <v>-0.28723018902142861</v>
      </c>
    </row>
    <row r="85" spans="1:7" x14ac:dyDescent="0.3">
      <c r="A85" s="64" t="s">
        <v>70</v>
      </c>
      <c r="B85" s="65">
        <v>4.6033847619047621E-2</v>
      </c>
      <c r="C85" s="66">
        <f t="shared" si="10"/>
        <v>2.7549082372640586E-4</v>
      </c>
      <c r="D85" s="67">
        <v>3.8781735574999997E-2</v>
      </c>
      <c r="E85" s="68">
        <f t="shared" si="11"/>
        <v>1.8148690963100351E-4</v>
      </c>
      <c r="F85" s="69">
        <f t="shared" si="12"/>
        <v>-7.2521120440476247E-3</v>
      </c>
    </row>
    <row r="86" spans="1:7" x14ac:dyDescent="0.3">
      <c r="A86" s="63" t="s">
        <v>71</v>
      </c>
      <c r="B86" s="70">
        <v>1.1609821119047618E-2</v>
      </c>
      <c r="C86" s="71">
        <f t="shared" si="10"/>
        <v>6.9479292929649358E-5</v>
      </c>
      <c r="D86" s="72">
        <v>2.5154913825000003E-2</v>
      </c>
      <c r="E86" s="73">
        <f t="shared" si="11"/>
        <v>1.1771746427657027E-4</v>
      </c>
      <c r="F86" s="74">
        <f t="shared" si="12"/>
        <v>1.3545092705952385E-2</v>
      </c>
    </row>
    <row r="87" spans="1:7" x14ac:dyDescent="0.3">
      <c r="B87" s="11"/>
    </row>
    <row r="88" spans="1:7" x14ac:dyDescent="0.3">
      <c r="B88" s="11"/>
    </row>
    <row r="92" spans="1:7" ht="78" customHeight="1" x14ac:dyDescent="0.3">
      <c r="A92" s="87" t="s">
        <v>138</v>
      </c>
      <c r="B92" s="87"/>
      <c r="C92" s="87"/>
      <c r="D92" s="87"/>
      <c r="E92" s="87"/>
      <c r="F92" s="87"/>
    </row>
    <row r="93" spans="1:7" x14ac:dyDescent="0.3">
      <c r="A93" s="1"/>
      <c r="B93" s="1"/>
      <c r="C93" s="1"/>
      <c r="D93" s="1"/>
      <c r="E93" s="1"/>
      <c r="F93" s="1"/>
    </row>
    <row r="94" spans="1:7" s="91" customFormat="1" x14ac:dyDescent="0.3">
      <c r="A94" s="13"/>
      <c r="B94" s="88" t="s">
        <v>28</v>
      </c>
      <c r="C94" s="88" t="s">
        <v>9</v>
      </c>
      <c r="D94" s="88" t="s">
        <v>78</v>
      </c>
      <c r="E94" s="88" t="s">
        <v>79</v>
      </c>
      <c r="F94" s="89" t="s">
        <v>16</v>
      </c>
      <c r="G94" s="90"/>
    </row>
    <row r="95" spans="1:7" x14ac:dyDescent="0.3">
      <c r="A95" s="41" t="s">
        <v>27</v>
      </c>
      <c r="B95" s="42">
        <f>SUM(C95:G95)</f>
        <v>203.78633508499999</v>
      </c>
      <c r="C95" s="42">
        <v>64.698834278999996</v>
      </c>
      <c r="D95" s="42">
        <v>37.919811911000004</v>
      </c>
      <c r="E95" s="42">
        <v>93.685036357999991</v>
      </c>
      <c r="F95" s="43">
        <v>7.4826525370000008</v>
      </c>
      <c r="G95" s="44"/>
    </row>
    <row r="96" spans="1:7" x14ac:dyDescent="0.3">
      <c r="A96" s="92" t="s">
        <v>22</v>
      </c>
      <c r="B96" s="93">
        <f>SUM(C96:G96)</f>
        <v>93.958171474999986</v>
      </c>
      <c r="C96" s="93">
        <f>C97+C98</f>
        <v>38.862829517000002</v>
      </c>
      <c r="D96" s="93">
        <f t="shared" ref="D96:F96" si="13">D97+D98</f>
        <v>9.6476620630000003</v>
      </c>
      <c r="E96" s="93">
        <f t="shared" si="13"/>
        <v>40.488573947999996</v>
      </c>
      <c r="F96" s="94">
        <f t="shared" si="13"/>
        <v>4.9591059469999994</v>
      </c>
      <c r="G96" s="14"/>
    </row>
    <row r="97" spans="1:7" x14ac:dyDescent="0.3">
      <c r="A97" s="95" t="s">
        <v>23</v>
      </c>
      <c r="B97" s="51">
        <f t="shared" ref="B97:B104" si="14">SUM(C97:G97)</f>
        <v>17.249218315</v>
      </c>
      <c r="C97" s="51">
        <v>4.158729428</v>
      </c>
      <c r="D97" s="51">
        <v>3.1548019469999997</v>
      </c>
      <c r="E97" s="51">
        <v>9.3289739889999996</v>
      </c>
      <c r="F97" s="53">
        <v>0.606712951</v>
      </c>
      <c r="G97" s="10"/>
    </row>
    <row r="98" spans="1:7" x14ac:dyDescent="0.3">
      <c r="A98" s="95" t="s">
        <v>24</v>
      </c>
      <c r="B98" s="51">
        <f t="shared" si="14"/>
        <v>76.708953160000007</v>
      </c>
      <c r="C98" s="51">
        <v>34.704100089000001</v>
      </c>
      <c r="D98" s="51">
        <v>6.4928601160000001</v>
      </c>
      <c r="E98" s="51">
        <v>31.159599958999998</v>
      </c>
      <c r="F98" s="53">
        <v>4.3523929959999998</v>
      </c>
      <c r="G98" s="10"/>
    </row>
    <row r="99" spans="1:7" s="99" customFormat="1" ht="31.2" x14ac:dyDescent="0.3">
      <c r="A99" s="62" t="s">
        <v>25</v>
      </c>
      <c r="B99" s="97">
        <f t="shared" si="14"/>
        <v>107.087664348</v>
      </c>
      <c r="C99" s="97">
        <f>C100+C101</f>
        <v>25.836004759999998</v>
      </c>
      <c r="D99" s="97">
        <f t="shared" ref="D99" si="15">D100+D101</f>
        <v>27.677351706</v>
      </c>
      <c r="E99" s="97">
        <f t="shared" ref="E99" si="16">E100+E101</f>
        <v>51.686402385000001</v>
      </c>
      <c r="F99" s="97">
        <f t="shared" ref="F99" si="17">F100+F101</f>
        <v>1.887905497</v>
      </c>
      <c r="G99" s="98"/>
    </row>
    <row r="100" spans="1:7" x14ac:dyDescent="0.3">
      <c r="A100" s="95" t="s">
        <v>23</v>
      </c>
      <c r="B100" s="51">
        <f t="shared" si="14"/>
        <v>8.4805580659999986</v>
      </c>
      <c r="C100" s="51">
        <v>3.1534625839999997</v>
      </c>
      <c r="D100" s="51">
        <v>1.665120283</v>
      </c>
      <c r="E100" s="51">
        <v>3.5294240479999996</v>
      </c>
      <c r="F100" s="53">
        <v>0.13255115100000001</v>
      </c>
      <c r="G100" s="10"/>
    </row>
    <row r="101" spans="1:7" ht="21.6" customHeight="1" x14ac:dyDescent="0.3">
      <c r="A101" s="50" t="s">
        <v>24</v>
      </c>
      <c r="B101" s="51">
        <f t="shared" si="14"/>
        <v>98.607106282000004</v>
      </c>
      <c r="C101" s="51">
        <v>22.682542175999998</v>
      </c>
      <c r="D101" s="51">
        <v>26.012231422999999</v>
      </c>
      <c r="E101" s="51">
        <v>48.156978336999998</v>
      </c>
      <c r="F101" s="53">
        <v>1.7553543460000001</v>
      </c>
      <c r="G101" s="10"/>
    </row>
    <row r="102" spans="1:7" s="101" customFormat="1" ht="28.2" customHeight="1" x14ac:dyDescent="0.3">
      <c r="A102" s="103" t="s">
        <v>139</v>
      </c>
      <c r="B102" s="102">
        <f t="shared" si="14"/>
        <v>2.7405042509999999</v>
      </c>
      <c r="C102" s="102">
        <f>C103+C104</f>
        <v>0</v>
      </c>
      <c r="D102" s="102">
        <f t="shared" ref="D102" si="18">D103+D104</f>
        <v>0.59480813799999988</v>
      </c>
      <c r="E102" s="102">
        <f t="shared" ref="E102" si="19">E103+E104</f>
        <v>1.5100600229999999</v>
      </c>
      <c r="F102" s="102">
        <f t="shared" ref="F102" si="20">F103+F104</f>
        <v>0.63563608999999999</v>
      </c>
      <c r="G102" s="100"/>
    </row>
    <row r="103" spans="1:7" x14ac:dyDescent="0.3">
      <c r="A103" s="95" t="s">
        <v>23</v>
      </c>
      <c r="B103" s="51">
        <f t="shared" si="14"/>
        <v>1.0620947029999999</v>
      </c>
      <c r="C103" s="51">
        <v>0</v>
      </c>
      <c r="D103" s="51">
        <v>8.1306766999999988E-2</v>
      </c>
      <c r="E103" s="51">
        <v>0.56256358699999998</v>
      </c>
      <c r="F103" s="53">
        <v>0.418224349</v>
      </c>
      <c r="G103" s="10"/>
    </row>
    <row r="104" spans="1:7" x14ac:dyDescent="0.3">
      <c r="A104" s="96" t="s">
        <v>24</v>
      </c>
      <c r="B104" s="55">
        <f t="shared" si="14"/>
        <v>1.6784095480000001</v>
      </c>
      <c r="C104" s="55">
        <v>0</v>
      </c>
      <c r="D104" s="55">
        <v>0.51350137099999993</v>
      </c>
      <c r="E104" s="55">
        <v>0.947496436</v>
      </c>
      <c r="F104" s="57">
        <v>0.21741174100000002</v>
      </c>
      <c r="G104" s="10"/>
    </row>
    <row r="108" spans="1:7" x14ac:dyDescent="0.3">
      <c r="A108" s="1"/>
      <c r="B108" s="3" t="s">
        <v>80</v>
      </c>
      <c r="C108" s="1"/>
      <c r="D108" s="1"/>
      <c r="E108" s="1"/>
      <c r="F108" s="1"/>
    </row>
    <row r="109" spans="1:7" x14ac:dyDescent="0.3">
      <c r="A109" s="1"/>
      <c r="B109" s="1"/>
      <c r="C109" s="1"/>
      <c r="D109" s="1"/>
      <c r="E109" s="1"/>
      <c r="F109" s="1"/>
    </row>
    <row r="110" spans="1:7" x14ac:dyDescent="0.3">
      <c r="A110" s="75" t="s">
        <v>30</v>
      </c>
      <c r="B110" s="76" t="s">
        <v>74</v>
      </c>
      <c r="C110" s="77"/>
      <c r="D110" s="78" t="s">
        <v>75</v>
      </c>
      <c r="E110" s="78"/>
      <c r="F110" s="79" t="s">
        <v>77</v>
      </c>
    </row>
    <row r="111" spans="1:7" x14ac:dyDescent="0.3">
      <c r="A111" s="80"/>
      <c r="B111" s="81" t="s">
        <v>73</v>
      </c>
      <c r="C111" s="82" t="s">
        <v>76</v>
      </c>
      <c r="D111" s="83" t="s">
        <v>73</v>
      </c>
      <c r="E111" s="83" t="s">
        <v>76</v>
      </c>
      <c r="F111" s="84" t="s">
        <v>73</v>
      </c>
    </row>
    <row r="112" spans="1:7" x14ac:dyDescent="0.3">
      <c r="A112" s="36" t="s">
        <v>72</v>
      </c>
      <c r="B112" s="85">
        <v>119.69698331483335</v>
      </c>
      <c r="C112" s="86">
        <f>B112/$B$112</f>
        <v>1</v>
      </c>
      <c r="D112" s="85">
        <v>203.78633508647502</v>
      </c>
      <c r="E112" s="86">
        <f>D112/$D$112</f>
        <v>1</v>
      </c>
      <c r="F112" s="40">
        <f>D112-B112</f>
        <v>84.089351771641674</v>
      </c>
    </row>
    <row r="113" spans="1:6" x14ac:dyDescent="0.3">
      <c r="A113" s="64" t="s">
        <v>81</v>
      </c>
      <c r="B113" s="65">
        <v>87.433646004571415</v>
      </c>
      <c r="C113" s="66">
        <f t="shared" ref="C113:C143" si="21">B113/$B$112</f>
        <v>0.73045822528875948</v>
      </c>
      <c r="D113" s="67">
        <v>167.47575966287496</v>
      </c>
      <c r="E113" s="68">
        <f t="shared" ref="E113:E143" si="22">D113/$D$112</f>
        <v>0.82182036195806762</v>
      </c>
      <c r="F113" s="69">
        <f t="shared" ref="F113:F143" si="23">D113-B113</f>
        <v>80.042113658303549</v>
      </c>
    </row>
    <row r="114" spans="1:6" x14ac:dyDescent="0.3">
      <c r="A114" s="64" t="s">
        <v>82</v>
      </c>
      <c r="B114" s="65">
        <v>16.702280586738095</v>
      </c>
      <c r="C114" s="66">
        <f t="shared" si="21"/>
        <v>0.13953802446973013</v>
      </c>
      <c r="D114" s="67">
        <v>29.795425526224999</v>
      </c>
      <c r="E114" s="68">
        <f t="shared" si="22"/>
        <v>0.14620914357962991</v>
      </c>
      <c r="F114" s="69">
        <f t="shared" si="23"/>
        <v>13.093144939486905</v>
      </c>
    </row>
    <row r="115" spans="1:6" x14ac:dyDescent="0.3">
      <c r="A115" s="64" t="s">
        <v>83</v>
      </c>
      <c r="B115" s="65">
        <v>4.2784215045238092</v>
      </c>
      <c r="C115" s="66">
        <f t="shared" si="21"/>
        <v>3.5743770528205196E-2</v>
      </c>
      <c r="D115" s="67">
        <v>2.3401392349999997</v>
      </c>
      <c r="E115" s="68">
        <f t="shared" si="22"/>
        <v>1.1483298102431556E-2</v>
      </c>
      <c r="F115" s="69">
        <f t="shared" si="23"/>
        <v>-1.9382822695238096</v>
      </c>
    </row>
    <row r="116" spans="1:6" x14ac:dyDescent="0.3">
      <c r="A116" s="64" t="s">
        <v>84</v>
      </c>
      <c r="B116" s="65">
        <v>1.3468063560952379</v>
      </c>
      <c r="C116" s="66">
        <f t="shared" si="21"/>
        <v>1.1251798656886754E-2</v>
      </c>
      <c r="D116" s="67">
        <v>0.84256030185000008</v>
      </c>
      <c r="E116" s="68">
        <f t="shared" si="22"/>
        <v>4.1345279676994369E-3</v>
      </c>
      <c r="F116" s="69">
        <f t="shared" si="23"/>
        <v>-0.50424605424523783</v>
      </c>
    </row>
    <row r="117" spans="1:6" x14ac:dyDescent="0.3">
      <c r="A117" s="64" t="s">
        <v>85</v>
      </c>
      <c r="B117" s="65">
        <v>4.9036574714285713E-2</v>
      </c>
      <c r="C117" s="66">
        <f t="shared" si="21"/>
        <v>4.0967260290350943E-4</v>
      </c>
      <c r="D117" s="67">
        <v>0.69869375550000012</v>
      </c>
      <c r="E117" s="68">
        <f t="shared" si="22"/>
        <v>3.4285603850891929E-3</v>
      </c>
      <c r="F117" s="69">
        <f t="shared" si="23"/>
        <v>0.64965718078571444</v>
      </c>
    </row>
    <row r="118" spans="1:6" x14ac:dyDescent="0.3">
      <c r="A118" s="64" t="s">
        <v>86</v>
      </c>
      <c r="B118" s="65">
        <v>4.435624293619048</v>
      </c>
      <c r="C118" s="66">
        <f t="shared" si="21"/>
        <v>3.7057110135785408E-2</v>
      </c>
      <c r="D118" s="67">
        <v>0.57329783692499992</v>
      </c>
      <c r="E118" s="68">
        <f t="shared" si="22"/>
        <v>2.8132300268402482E-3</v>
      </c>
      <c r="F118" s="69">
        <f t="shared" si="23"/>
        <v>-3.8623264566940483</v>
      </c>
    </row>
    <row r="119" spans="1:6" x14ac:dyDescent="0.3">
      <c r="A119" s="64" t="s">
        <v>87</v>
      </c>
      <c r="B119" s="65">
        <v>1.349709174404762</v>
      </c>
      <c r="C119" s="66">
        <f t="shared" si="21"/>
        <v>1.1276050047599658E-2</v>
      </c>
      <c r="D119" s="67">
        <v>0.37250597274999997</v>
      </c>
      <c r="E119" s="68">
        <f t="shared" si="22"/>
        <v>1.8279241961534378E-3</v>
      </c>
      <c r="F119" s="69">
        <f t="shared" si="23"/>
        <v>-0.97720320165476204</v>
      </c>
    </row>
    <row r="120" spans="1:6" x14ac:dyDescent="0.3">
      <c r="A120" s="64" t="s">
        <v>88</v>
      </c>
      <c r="B120" s="65">
        <v>0.69555629783333328</v>
      </c>
      <c r="C120" s="66">
        <f t="shared" si="21"/>
        <v>5.8109760043312392E-3</v>
      </c>
      <c r="D120" s="67">
        <v>0.36270918194999996</v>
      </c>
      <c r="E120" s="68">
        <f t="shared" si="22"/>
        <v>1.7798503604085493E-3</v>
      </c>
      <c r="F120" s="69">
        <f t="shared" si="23"/>
        <v>-0.33284711588333332</v>
      </c>
    </row>
    <row r="121" spans="1:6" x14ac:dyDescent="0.3">
      <c r="A121" s="64" t="s">
        <v>89</v>
      </c>
      <c r="B121" s="65">
        <v>3.5405199666666665E-2</v>
      </c>
      <c r="C121" s="66">
        <f t="shared" si="21"/>
        <v>2.9579024204429643E-4</v>
      </c>
      <c r="D121" s="67">
        <v>0.34844642950000004</v>
      </c>
      <c r="E121" s="68">
        <f t="shared" si="22"/>
        <v>1.709861602605198E-3</v>
      </c>
      <c r="F121" s="69">
        <f t="shared" si="23"/>
        <v>0.31304122983333338</v>
      </c>
    </row>
    <row r="122" spans="1:6" x14ac:dyDescent="0.3">
      <c r="A122" s="64" t="s">
        <v>90</v>
      </c>
      <c r="B122" s="65">
        <v>6.2581193333333326E-2</v>
      </c>
      <c r="C122" s="66">
        <f t="shared" si="21"/>
        <v>5.2283016330268708E-4</v>
      </c>
      <c r="D122" s="67">
        <v>0.32846667022499998</v>
      </c>
      <c r="E122" s="68">
        <f t="shared" si="22"/>
        <v>1.6118189185041181E-3</v>
      </c>
      <c r="F122" s="69">
        <f t="shared" si="23"/>
        <v>0.26588547689166664</v>
      </c>
    </row>
    <row r="123" spans="1:6" x14ac:dyDescent="0.3">
      <c r="A123" s="64" t="s">
        <v>91</v>
      </c>
      <c r="B123" s="65">
        <v>2.5191960044285713</v>
      </c>
      <c r="C123" s="66">
        <f t="shared" si="21"/>
        <v>2.1046445237491478E-2</v>
      </c>
      <c r="D123" s="67">
        <v>0.25030175770000002</v>
      </c>
      <c r="E123" s="68">
        <f t="shared" si="22"/>
        <v>1.228255847448194E-3</v>
      </c>
      <c r="F123" s="69">
        <f t="shared" si="23"/>
        <v>-2.2688942467285713</v>
      </c>
    </row>
    <row r="124" spans="1:6" x14ac:dyDescent="0.3">
      <c r="A124" s="64" t="s">
        <v>92</v>
      </c>
      <c r="B124" s="65">
        <v>4.8420714285714283E-5</v>
      </c>
      <c r="C124" s="66">
        <f t="shared" si="21"/>
        <v>4.045274404147309E-7</v>
      </c>
      <c r="D124" s="67">
        <v>8.0873985200000012E-2</v>
      </c>
      <c r="E124" s="68">
        <f t="shared" si="22"/>
        <v>3.9685676257773523E-4</v>
      </c>
      <c r="F124" s="69">
        <f t="shared" si="23"/>
        <v>8.0825564485714305E-2</v>
      </c>
    </row>
    <row r="125" spans="1:6" x14ac:dyDescent="0.3">
      <c r="A125" s="64" t="s">
        <v>93</v>
      </c>
      <c r="B125" s="65"/>
      <c r="C125" s="66">
        <f t="shared" si="21"/>
        <v>0</v>
      </c>
      <c r="D125" s="67">
        <v>5.4816102550000002E-2</v>
      </c>
      <c r="E125" s="68">
        <f t="shared" si="22"/>
        <v>2.6898811702334827E-4</v>
      </c>
      <c r="F125" s="69">
        <f t="shared" si="23"/>
        <v>5.4816102550000002E-2</v>
      </c>
    </row>
    <row r="126" spans="1:6" x14ac:dyDescent="0.3">
      <c r="A126" s="64" t="s">
        <v>94</v>
      </c>
      <c r="B126" s="65">
        <v>4.7258236142857138E-2</v>
      </c>
      <c r="C126" s="66">
        <f t="shared" si="21"/>
        <v>3.9481559880716479E-4</v>
      </c>
      <c r="D126" s="67">
        <v>5.2715127800000004E-2</v>
      </c>
      <c r="E126" s="68">
        <f t="shared" si="22"/>
        <v>2.5867842305339454E-4</v>
      </c>
      <c r="F126" s="69">
        <f t="shared" si="23"/>
        <v>5.4568916571428663E-3</v>
      </c>
    </row>
    <row r="127" spans="1:6" x14ac:dyDescent="0.3">
      <c r="A127" s="64" t="s">
        <v>95</v>
      </c>
      <c r="B127" s="65">
        <v>2.6896085714285716E-3</v>
      </c>
      <c r="C127" s="66">
        <f t="shared" si="21"/>
        <v>2.2470145002353322E-5</v>
      </c>
      <c r="D127" s="67">
        <v>4.9698600124999999E-2</v>
      </c>
      <c r="E127" s="68">
        <f t="shared" si="22"/>
        <v>2.4387601898778353E-4</v>
      </c>
      <c r="F127" s="69">
        <f t="shared" si="23"/>
        <v>4.7008991553571425E-2</v>
      </c>
    </row>
    <row r="128" spans="1:6" x14ac:dyDescent="0.3">
      <c r="A128" s="64" t="s">
        <v>96</v>
      </c>
      <c r="B128" s="65">
        <v>2.8638825952380955E-2</v>
      </c>
      <c r="C128" s="66">
        <f t="shared" si="21"/>
        <v>2.3926105035624497E-4</v>
      </c>
      <c r="D128" s="67">
        <v>3.5626396499999997E-2</v>
      </c>
      <c r="E128" s="68">
        <f t="shared" si="22"/>
        <v>1.7482230339380819E-4</v>
      </c>
      <c r="F128" s="69">
        <f t="shared" si="23"/>
        <v>6.9875705476190424E-3</v>
      </c>
    </row>
    <row r="129" spans="1:6" x14ac:dyDescent="0.3">
      <c r="A129" s="64" t="s">
        <v>97</v>
      </c>
      <c r="B129" s="65">
        <v>3.1096980833333336E-2</v>
      </c>
      <c r="C129" s="66">
        <f t="shared" si="21"/>
        <v>2.597975318353714E-4</v>
      </c>
      <c r="D129" s="67">
        <v>2.9712113024999997E-2</v>
      </c>
      <c r="E129" s="68">
        <f t="shared" si="22"/>
        <v>1.4580032077416729E-4</v>
      </c>
      <c r="F129" s="69">
        <f t="shared" si="23"/>
        <v>-1.3848678083333392E-3</v>
      </c>
    </row>
    <row r="130" spans="1:6" x14ac:dyDescent="0.3">
      <c r="A130" s="64" t="s">
        <v>98</v>
      </c>
      <c r="B130" s="65">
        <v>0.2283570464047619</v>
      </c>
      <c r="C130" s="66">
        <f t="shared" si="21"/>
        <v>1.9077928288645763E-3</v>
      </c>
      <c r="D130" s="67">
        <v>2.5941706050000003E-2</v>
      </c>
      <c r="E130" s="68">
        <f t="shared" si="22"/>
        <v>1.272985553177148E-4</v>
      </c>
      <c r="F130" s="69">
        <f t="shared" si="23"/>
        <v>-0.20241534035476189</v>
      </c>
    </row>
    <row r="131" spans="1:6" x14ac:dyDescent="0.3">
      <c r="A131" s="64" t="s">
        <v>99</v>
      </c>
      <c r="B131" s="65">
        <v>3.372128214285714E-3</v>
      </c>
      <c r="C131" s="66">
        <f t="shared" si="21"/>
        <v>2.8172207192692264E-5</v>
      </c>
      <c r="D131" s="67">
        <v>1.9949999999999999E-2</v>
      </c>
      <c r="E131" s="68">
        <f t="shared" si="22"/>
        <v>9.7896652351760406E-5</v>
      </c>
      <c r="F131" s="69">
        <f t="shared" si="23"/>
        <v>1.6577871785714286E-2</v>
      </c>
    </row>
    <row r="132" spans="1:6" x14ac:dyDescent="0.3">
      <c r="A132" s="64" t="s">
        <v>100</v>
      </c>
      <c r="B132" s="65">
        <v>0.30303948742857145</v>
      </c>
      <c r="C132" s="66">
        <f t="shared" si="21"/>
        <v>2.5317220120034348E-3</v>
      </c>
      <c r="D132" s="67">
        <v>1.406573945E-2</v>
      </c>
      <c r="E132" s="68">
        <f t="shared" si="22"/>
        <v>6.9021995238450709E-5</v>
      </c>
      <c r="F132" s="69">
        <f t="shared" si="23"/>
        <v>-0.28897374797857145</v>
      </c>
    </row>
    <row r="133" spans="1:6" x14ac:dyDescent="0.3">
      <c r="A133" s="64" t="s">
        <v>101</v>
      </c>
      <c r="B133" s="65"/>
      <c r="C133" s="66">
        <f t="shared" si="21"/>
        <v>0</v>
      </c>
      <c r="D133" s="67">
        <v>1.0185785999999999E-2</v>
      </c>
      <c r="E133" s="68">
        <f t="shared" si="22"/>
        <v>4.9982674234156797E-5</v>
      </c>
      <c r="F133" s="69">
        <f t="shared" si="23"/>
        <v>1.0185785999999999E-2</v>
      </c>
    </row>
    <row r="134" spans="1:6" x14ac:dyDescent="0.3">
      <c r="A134" s="64" t="s">
        <v>102</v>
      </c>
      <c r="B134" s="65">
        <v>6.2719689357142852E-2</v>
      </c>
      <c r="C134" s="66">
        <f t="shared" si="21"/>
        <v>5.2398721855983793E-4</v>
      </c>
      <c r="D134" s="67">
        <v>9.6593562000000001E-3</v>
      </c>
      <c r="E134" s="68">
        <f t="shared" si="22"/>
        <v>4.7399430368582532E-5</v>
      </c>
      <c r="F134" s="69">
        <f t="shared" si="23"/>
        <v>-5.3060333157142855E-2</v>
      </c>
    </row>
    <row r="135" spans="1:6" x14ac:dyDescent="0.3">
      <c r="A135" s="64" t="s">
        <v>103</v>
      </c>
      <c r="B135" s="65">
        <v>1.2697397142857143E-3</v>
      </c>
      <c r="C135" s="66">
        <f t="shared" si="21"/>
        <v>1.0607950836538442E-5</v>
      </c>
      <c r="D135" s="67">
        <v>5.95206355E-3</v>
      </c>
      <c r="E135" s="68">
        <f t="shared" si="22"/>
        <v>2.9207373239595734E-5</v>
      </c>
      <c r="F135" s="69">
        <f t="shared" si="23"/>
        <v>4.6823238357142855E-3</v>
      </c>
    </row>
    <row r="136" spans="1:6" x14ac:dyDescent="0.3">
      <c r="A136" s="64" t="s">
        <v>104</v>
      </c>
      <c r="B136" s="65">
        <v>8.0237201904761902E-3</v>
      </c>
      <c r="C136" s="66">
        <f t="shared" si="21"/>
        <v>6.7033604091523149E-5</v>
      </c>
      <c r="D136" s="67">
        <v>4.2120479499999988E-3</v>
      </c>
      <c r="E136" s="68">
        <f t="shared" si="22"/>
        <v>2.066894204762381E-5</v>
      </c>
      <c r="F136" s="69">
        <f t="shared" si="23"/>
        <v>-3.8116722404761914E-3</v>
      </c>
    </row>
    <row r="137" spans="1:6" x14ac:dyDescent="0.3">
      <c r="A137" s="64" t="s">
        <v>105</v>
      </c>
      <c r="B137" s="65">
        <v>2.2073923809523809E-4</v>
      </c>
      <c r="C137" s="66">
        <f t="shared" si="21"/>
        <v>1.8441503869369712E-6</v>
      </c>
      <c r="D137" s="67">
        <v>3.77074855E-3</v>
      </c>
      <c r="E137" s="68">
        <f t="shared" si="22"/>
        <v>1.8503441599260884E-5</v>
      </c>
      <c r="F137" s="69">
        <f t="shared" si="23"/>
        <v>3.5500093119047618E-3</v>
      </c>
    </row>
    <row r="138" spans="1:6" x14ac:dyDescent="0.3">
      <c r="A138" s="64" t="s">
        <v>106</v>
      </c>
      <c r="B138" s="65">
        <v>3.2715813904761908E-2</v>
      </c>
      <c r="C138" s="66">
        <f t="shared" si="21"/>
        <v>2.7332195848838597E-4</v>
      </c>
      <c r="D138" s="67">
        <v>8.4898290000000006E-4</v>
      </c>
      <c r="E138" s="68">
        <f t="shared" si="22"/>
        <v>4.166044301448089E-6</v>
      </c>
      <c r="F138" s="69">
        <f t="shared" si="23"/>
        <v>-3.1866831004761904E-2</v>
      </c>
    </row>
    <row r="139" spans="1:6" x14ac:dyDescent="0.3">
      <c r="A139" s="64" t="s">
        <v>107</v>
      </c>
      <c r="B139" s="65">
        <v>3.5539255285714277E-2</v>
      </c>
      <c r="C139" s="66">
        <f t="shared" si="21"/>
        <v>2.9691020025322649E-4</v>
      </c>
      <c r="D139" s="67">
        <v>0</v>
      </c>
      <c r="E139" s="68">
        <f t="shared" si="22"/>
        <v>0</v>
      </c>
      <c r="F139" s="69">
        <f t="shared" si="23"/>
        <v>-3.5539255285714277E-2</v>
      </c>
    </row>
    <row r="140" spans="1:6" x14ac:dyDescent="0.3">
      <c r="A140" s="64" t="s">
        <v>108</v>
      </c>
      <c r="B140" s="65">
        <v>1.0413714285714286E-5</v>
      </c>
      <c r="C140" s="66">
        <f t="shared" si="21"/>
        <v>8.7000641096556152E-8</v>
      </c>
      <c r="D140" s="67">
        <v>0</v>
      </c>
      <c r="E140" s="68">
        <f t="shared" si="22"/>
        <v>0</v>
      </c>
      <c r="F140" s="69">
        <f t="shared" si="23"/>
        <v>-1.0413714285714286E-5</v>
      </c>
    </row>
    <row r="141" spans="1:6" x14ac:dyDescent="0.3">
      <c r="A141" s="64" t="s">
        <v>109</v>
      </c>
      <c r="B141" s="65">
        <v>4.9853466666666666E-4</v>
      </c>
      <c r="C141" s="66">
        <f t="shared" si="21"/>
        <v>4.1649726907101276E-6</v>
      </c>
      <c r="D141" s="67">
        <v>0</v>
      </c>
      <c r="E141" s="68">
        <f t="shared" si="22"/>
        <v>0</v>
      </c>
      <c r="F141" s="69">
        <f t="shared" si="23"/>
        <v>-4.9853466666666666E-4</v>
      </c>
    </row>
    <row r="142" spans="1:6" x14ac:dyDescent="0.3">
      <c r="A142" s="64" t="s">
        <v>110</v>
      </c>
      <c r="B142" s="65">
        <v>3.2010347619047621E-3</v>
      </c>
      <c r="C142" s="66">
        <f t="shared" si="21"/>
        <v>2.674281901896584E-5</v>
      </c>
      <c r="D142" s="67">
        <v>0</v>
      </c>
      <c r="E142" s="68">
        <f t="shared" si="22"/>
        <v>0</v>
      </c>
      <c r="F142" s="69">
        <f t="shared" si="23"/>
        <v>-3.2010347619047621E-3</v>
      </c>
    </row>
    <row r="143" spans="1:6" x14ac:dyDescent="0.3">
      <c r="A143" s="63" t="s">
        <v>111</v>
      </c>
      <c r="B143" s="70">
        <v>2.0449714285714286E-5</v>
      </c>
      <c r="C143" s="71">
        <f t="shared" si="21"/>
        <v>1.7084569484868606E-7</v>
      </c>
      <c r="D143" s="72">
        <v>0</v>
      </c>
      <c r="E143" s="73">
        <f t="shared" si="22"/>
        <v>0</v>
      </c>
      <c r="F143" s="74">
        <f t="shared" si="23"/>
        <v>-2.0449714285714286E-5</v>
      </c>
    </row>
    <row r="149" spans="1:13" x14ac:dyDescent="0.3">
      <c r="A149" s="1"/>
      <c r="B149" s="3" t="s">
        <v>123</v>
      </c>
      <c r="C149" s="1"/>
      <c r="D149" s="1"/>
      <c r="E149" s="1"/>
      <c r="F149" s="1"/>
      <c r="G149" s="1"/>
      <c r="H149" s="1"/>
      <c r="M149" s="45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M150" s="12"/>
    </row>
    <row r="151" spans="1:13" ht="31.2" x14ac:dyDescent="0.3">
      <c r="A151" s="104">
        <v>2022</v>
      </c>
      <c r="B151" s="112" t="s">
        <v>112</v>
      </c>
      <c r="C151" s="111" t="s">
        <v>113</v>
      </c>
      <c r="D151" s="111" t="s">
        <v>114</v>
      </c>
      <c r="E151" s="111" t="s">
        <v>115</v>
      </c>
      <c r="F151" s="111" t="s">
        <v>116</v>
      </c>
      <c r="G151" s="113" t="s">
        <v>117</v>
      </c>
      <c r="H151" s="114" t="s">
        <v>118</v>
      </c>
      <c r="I151" s="45"/>
      <c r="J151" s="45"/>
      <c r="K151" s="45"/>
      <c r="L151" s="45"/>
      <c r="M151" s="12"/>
    </row>
    <row r="152" spans="1:13" x14ac:dyDescent="0.3">
      <c r="A152" s="105" t="s">
        <v>15</v>
      </c>
      <c r="B152" s="106">
        <v>67.537801100999999</v>
      </c>
      <c r="C152" s="67">
        <v>0.87793238900000004</v>
      </c>
      <c r="D152" s="67">
        <v>2.1399999999999999E-2</v>
      </c>
      <c r="E152" s="67">
        <v>2.1493088729999998</v>
      </c>
      <c r="F152" s="67">
        <v>0</v>
      </c>
      <c r="G152" s="67">
        <v>2.3322252950000002</v>
      </c>
      <c r="H152" s="107">
        <v>2.8288144370000001</v>
      </c>
      <c r="I152" s="12"/>
      <c r="J152" s="12"/>
      <c r="K152" s="12"/>
      <c r="L152" s="12"/>
      <c r="M152" s="12"/>
    </row>
    <row r="153" spans="1:13" x14ac:dyDescent="0.3">
      <c r="A153" s="105" t="s">
        <v>119</v>
      </c>
      <c r="B153" s="106">
        <v>94.822845485999991</v>
      </c>
      <c r="C153" s="67">
        <v>27.261456243000001</v>
      </c>
      <c r="D153" s="67">
        <v>110.74159773</v>
      </c>
      <c r="E153" s="67">
        <v>52.285223514000002</v>
      </c>
      <c r="F153" s="67">
        <v>0.10052723599999999</v>
      </c>
      <c r="G153" s="67">
        <v>66.140583591999999</v>
      </c>
      <c r="H153" s="107">
        <v>44.639204432999996</v>
      </c>
      <c r="I153" s="12"/>
      <c r="J153" s="12"/>
      <c r="K153" s="12"/>
      <c r="L153" s="12"/>
      <c r="M153" s="12"/>
    </row>
    <row r="154" spans="1:13" x14ac:dyDescent="0.3">
      <c r="A154" s="105" t="s">
        <v>16</v>
      </c>
      <c r="B154" s="106">
        <v>62.048638826999998</v>
      </c>
      <c r="C154" s="67">
        <v>27.778123795999999</v>
      </c>
      <c r="D154" s="67">
        <v>1.014395661</v>
      </c>
      <c r="E154" s="67">
        <v>1.0220217100000002</v>
      </c>
      <c r="F154" s="67">
        <v>0</v>
      </c>
      <c r="G154" s="67">
        <v>0.27544638100000002</v>
      </c>
      <c r="H154" s="107">
        <v>12.561061207</v>
      </c>
      <c r="I154" s="12"/>
      <c r="J154" s="12"/>
      <c r="K154" s="12"/>
      <c r="L154" s="12"/>
      <c r="M154" s="12"/>
    </row>
    <row r="155" spans="1:13" x14ac:dyDescent="0.3">
      <c r="A155" s="105" t="s">
        <v>120</v>
      </c>
      <c r="B155" s="106">
        <v>0.7</v>
      </c>
      <c r="C155" s="67">
        <v>6.1702000000000007E-3</v>
      </c>
      <c r="D155" s="67">
        <v>0</v>
      </c>
      <c r="E155" s="67">
        <v>0</v>
      </c>
      <c r="F155" s="67">
        <v>0</v>
      </c>
      <c r="G155" s="67">
        <v>0</v>
      </c>
      <c r="H155" s="107">
        <v>0</v>
      </c>
      <c r="I155" s="12"/>
      <c r="J155" s="12"/>
      <c r="K155" s="12"/>
      <c r="L155" s="12"/>
    </row>
    <row r="156" spans="1:13" x14ac:dyDescent="0.3">
      <c r="A156" s="105" t="s">
        <v>121</v>
      </c>
      <c r="B156" s="106">
        <v>291.54260568899991</v>
      </c>
      <c r="C156" s="67">
        <v>11.747407800000001</v>
      </c>
      <c r="D156" s="67">
        <v>201.28970269400006</v>
      </c>
      <c r="E156" s="67">
        <v>90.207518889999989</v>
      </c>
      <c r="F156" s="67">
        <v>7.6900869079999996</v>
      </c>
      <c r="G156" s="67">
        <v>70.188803442000008</v>
      </c>
      <c r="H156" s="107">
        <v>16.658739343999997</v>
      </c>
      <c r="I156" s="12"/>
      <c r="J156" s="12"/>
      <c r="K156" s="12"/>
      <c r="L156" s="12"/>
    </row>
    <row r="157" spans="1:13" x14ac:dyDescent="0.3">
      <c r="A157" s="108" t="s">
        <v>122</v>
      </c>
      <c r="B157" s="109">
        <v>477.12769066899989</v>
      </c>
      <c r="C157" s="72">
        <v>878.91911463300016</v>
      </c>
      <c r="D157" s="72">
        <v>775.07548746999998</v>
      </c>
      <c r="E157" s="72">
        <v>458.85442806099996</v>
      </c>
      <c r="F157" s="72">
        <v>133.49041600699999</v>
      </c>
      <c r="G157" s="72">
        <v>356.668283841</v>
      </c>
      <c r="H157" s="110">
        <v>226.51573903799996</v>
      </c>
      <c r="I157" s="12"/>
      <c r="J157" s="12"/>
      <c r="K157" s="12"/>
      <c r="L157" s="12"/>
    </row>
  </sheetData>
  <mergeCells count="11">
    <mergeCell ref="F4:G4"/>
    <mergeCell ref="I4:J4"/>
    <mergeCell ref="B4:C4"/>
    <mergeCell ref="D4:E4"/>
    <mergeCell ref="A110:A111"/>
    <mergeCell ref="B110:C110"/>
    <mergeCell ref="D110:E110"/>
    <mergeCell ref="B43:C43"/>
    <mergeCell ref="D43:E43"/>
    <mergeCell ref="A43:A44"/>
    <mergeCell ref="A92:F92"/>
  </mergeCells>
  <pageMargins left="0.7" right="0.7" top="0.75" bottom="0.75" header="0.3" footer="0.3"/>
  <pageSetup paperSize="9" orientation="portrait" r:id="rId1"/>
  <ignoredErrors>
    <ignoredError sqref="B13:I13" numberStoredAsText="1"/>
    <ignoredError sqref="C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ROBINETTE Amélie (DGSEI DBDP)</dc:creator>
  <cp:lastModifiedBy>ROBINETTE Amélie (DGSEI DBDP)</cp:lastModifiedBy>
  <dcterms:created xsi:type="dcterms:W3CDTF">2022-11-03T16:39:27Z</dcterms:created>
  <dcterms:modified xsi:type="dcterms:W3CDTF">2022-11-04T15:42:22Z</dcterms:modified>
</cp:coreProperties>
</file>